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05" tabRatio="833" activeTab="5"/>
  </bookViews>
  <sheets>
    <sheet name="RZiS grupa LUG " sheetId="2" r:id="rId1"/>
    <sheet name="Sk. spr.z cał.doch. grupy LUG" sheetId="4" r:id="rId2"/>
    <sheet name="Bilans grupy LUG " sheetId="3" r:id="rId3"/>
    <sheet name="Zest.zmian w kap.wł. grupie LUG" sheetId="5" r:id="rId4"/>
    <sheet name="Rach.przep.pienięż grupy LUG" sheetId="6" r:id="rId5"/>
    <sheet name="Wybrane dane finansowe grupLUG " sheetId="7" r:id="rId6"/>
    <sheet name="Wskaźniki finansowe grupyLUG " sheetId="8" r:id="rId7"/>
    <sheet name="Kursy walut" sheetId="9" r:id="rId8"/>
    <sheet name="Struktura aktywów i pasywów" sheetId="10" r:id="rId9"/>
  </sheets>
  <calcPr calcId="152511"/>
</workbook>
</file>

<file path=xl/calcChain.xml><?xml version="1.0" encoding="utf-8"?>
<calcChain xmlns="http://schemas.openxmlformats.org/spreadsheetml/2006/main">
  <c r="D35" i="10" l="1"/>
  <c r="D36" i="10"/>
  <c r="D37" i="10"/>
  <c r="D38" i="10"/>
  <c r="D34" i="10"/>
  <c r="D33" i="10"/>
  <c r="D32" i="10"/>
  <c r="D29" i="10"/>
  <c r="D30" i="10"/>
  <c r="D28" i="10"/>
  <c r="D27" i="10"/>
  <c r="D26" i="10"/>
  <c r="D22" i="10"/>
  <c r="D23" i="10"/>
  <c r="D24" i="10"/>
  <c r="D21" i="10"/>
  <c r="D20" i="10"/>
  <c r="D19" i="10"/>
  <c r="D14" i="10"/>
  <c r="D15" i="10"/>
  <c r="D13" i="10"/>
  <c r="D12" i="10"/>
  <c r="D11" i="10"/>
  <c r="D6" i="10"/>
  <c r="D7" i="10"/>
  <c r="D8" i="10"/>
  <c r="D9" i="10"/>
  <c r="D5" i="10"/>
  <c r="D16" i="10"/>
  <c r="D10" i="10"/>
  <c r="D4" i="10"/>
  <c r="G35" i="10"/>
  <c r="G37" i="10"/>
  <c r="G38" i="10"/>
  <c r="G34" i="10"/>
  <c r="G33" i="10"/>
  <c r="G32" i="10"/>
  <c r="G29" i="10"/>
  <c r="G30" i="10"/>
  <c r="G28" i="10"/>
  <c r="G27" i="10"/>
  <c r="G26" i="10"/>
  <c r="G24" i="10"/>
  <c r="G21" i="10"/>
  <c r="G22" i="10"/>
  <c r="G23" i="10"/>
  <c r="E31" i="10"/>
  <c r="E25" i="10"/>
  <c r="E18" i="10"/>
  <c r="E39" i="10" s="1"/>
  <c r="G20" i="10"/>
  <c r="G19" i="10"/>
  <c r="G15" i="10"/>
  <c r="G13" i="10"/>
  <c r="G12" i="10"/>
  <c r="G11" i="10"/>
  <c r="G6" i="10"/>
  <c r="G7" i="10"/>
  <c r="G8" i="10"/>
  <c r="G9" i="10"/>
  <c r="G5" i="10"/>
  <c r="C31" i="10"/>
  <c r="D31" i="10" s="1"/>
  <c r="C25" i="10"/>
  <c r="D25" i="10" s="1"/>
  <c r="C18" i="10"/>
  <c r="E10" i="10"/>
  <c r="G10" i="10" s="1"/>
  <c r="E4" i="10"/>
  <c r="G4" i="10" s="1"/>
  <c r="D13" i="7"/>
  <c r="C13" i="7"/>
  <c r="E16" i="10" l="1"/>
  <c r="G16" i="10" s="1"/>
  <c r="G25" i="10"/>
  <c r="C39" i="10"/>
  <c r="G31" i="10"/>
  <c r="F39" i="10"/>
  <c r="F10" i="10"/>
  <c r="F25" i="10"/>
  <c r="F31" i="10"/>
  <c r="G39" i="10"/>
  <c r="F5" i="10"/>
  <c r="F6" i="10"/>
  <c r="F14" i="10"/>
  <c r="F21" i="10"/>
  <c r="F26" i="10"/>
  <c r="F29" i="10"/>
  <c r="F35" i="10"/>
  <c r="D39" i="10"/>
  <c r="F9" i="10"/>
  <c r="F11" i="10"/>
  <c r="F15" i="10"/>
  <c r="F24" i="10"/>
  <c r="F27" i="10"/>
  <c r="F32" i="10"/>
  <c r="F36" i="10"/>
  <c r="F18" i="10"/>
  <c r="D18" i="10"/>
  <c r="F8" i="10"/>
  <c r="F12" i="10"/>
  <c r="F19" i="10"/>
  <c r="F23" i="10"/>
  <c r="F28" i="10"/>
  <c r="F33" i="10"/>
  <c r="F38" i="10"/>
  <c r="G18" i="10"/>
  <c r="F4" i="10"/>
  <c r="F16" i="10"/>
  <c r="F7" i="10"/>
  <c r="F13" i="10"/>
  <c r="F20" i="10"/>
  <c r="F22" i="10"/>
  <c r="F30" i="10"/>
  <c r="F34" i="10"/>
  <c r="F37" i="10"/>
  <c r="D17" i="5"/>
  <c r="E17" i="5"/>
  <c r="F17" i="5"/>
  <c r="G17" i="5"/>
  <c r="H17" i="5"/>
  <c r="I17" i="5"/>
  <c r="D13" i="5"/>
  <c r="E13" i="5"/>
  <c r="F13" i="5"/>
  <c r="G13" i="5"/>
  <c r="H13" i="5"/>
  <c r="C13" i="5"/>
  <c r="C34" i="3"/>
  <c r="D19" i="7" l="1"/>
  <c r="C19" i="7"/>
  <c r="G19" i="7" l="1"/>
  <c r="I9" i="5"/>
  <c r="I10" i="5"/>
  <c r="I11" i="5"/>
  <c r="I12" i="5"/>
  <c r="I6" i="5"/>
  <c r="D28" i="3"/>
  <c r="C28" i="3"/>
  <c r="D4" i="2"/>
  <c r="C4" i="2"/>
  <c r="I13" i="5" l="1"/>
  <c r="F19" i="7" l="1"/>
  <c r="E19" i="7"/>
  <c r="D22" i="7" l="1"/>
  <c r="F22" i="7" s="1"/>
  <c r="C22" i="7"/>
  <c r="D28" i="7"/>
  <c r="F28" i="7" s="1"/>
  <c r="C28" i="7"/>
  <c r="E28" i="7" s="1"/>
  <c r="D23" i="7"/>
  <c r="F23" i="7" s="1"/>
  <c r="C23" i="7"/>
  <c r="D20" i="7"/>
  <c r="F20" i="7" s="1"/>
  <c r="C20" i="7"/>
  <c r="D6" i="7"/>
  <c r="F6" i="7" s="1"/>
  <c r="C6" i="7"/>
  <c r="E6" i="7" s="1"/>
  <c r="D5" i="7"/>
  <c r="C5" i="7"/>
  <c r="C17" i="6"/>
  <c r="E5" i="7" l="1"/>
  <c r="C8" i="8"/>
  <c r="F5" i="7"/>
  <c r="D8" i="8"/>
  <c r="E20" i="7"/>
  <c r="G20" i="7"/>
  <c r="E23" i="7"/>
  <c r="G23" i="7"/>
  <c r="E22" i="7"/>
  <c r="G22" i="7"/>
  <c r="C7" i="5"/>
  <c r="C16" i="5" s="1"/>
  <c r="C17" i="5" s="1"/>
  <c r="F7" i="5"/>
  <c r="D34" i="3" l="1"/>
  <c r="D25" i="7"/>
  <c r="F25" i="7" s="1"/>
  <c r="C25" i="7"/>
  <c r="E25" i="7" s="1"/>
  <c r="D21" i="3"/>
  <c r="C21" i="3"/>
  <c r="D10" i="3"/>
  <c r="D18" i="7" s="1"/>
  <c r="F18" i="7" s="1"/>
  <c r="D4" i="3"/>
  <c r="D17" i="7" s="1"/>
  <c r="F17" i="7" s="1"/>
  <c r="C17" i="7"/>
  <c r="E17" i="7" s="1"/>
  <c r="C18" i="7"/>
  <c r="E18" i="7" s="1"/>
  <c r="D27" i="7" l="1"/>
  <c r="F27" i="7" s="1"/>
  <c r="D26" i="7"/>
  <c r="D24" i="7" s="1"/>
  <c r="C27" i="7"/>
  <c r="E27" i="7" s="1"/>
  <c r="C42" i="3"/>
  <c r="C26" i="7"/>
  <c r="C11" i="8" s="1"/>
  <c r="D42" i="3"/>
  <c r="C9" i="7"/>
  <c r="C6" i="8" s="1"/>
  <c r="F26" i="7" l="1"/>
  <c r="D11" i="8"/>
  <c r="C24" i="7"/>
  <c r="E24" i="7" s="1"/>
  <c r="E26" i="7"/>
  <c r="E9" i="7"/>
  <c r="F24" i="7"/>
  <c r="D9" i="7"/>
  <c r="D6" i="8" s="1"/>
  <c r="C11" i="7"/>
  <c r="C7" i="8" s="1"/>
  <c r="C8" i="7"/>
  <c r="E8" i="7" s="1"/>
  <c r="C7" i="7"/>
  <c r="E7" i="7" s="1"/>
  <c r="D8" i="7"/>
  <c r="F8" i="7" s="1"/>
  <c r="D7" i="7"/>
  <c r="F7" i="7" s="1"/>
  <c r="C21" i="7"/>
  <c r="C16" i="7"/>
  <c r="D16" i="7"/>
  <c r="D12" i="8" s="1"/>
  <c r="E21" i="7" l="1"/>
  <c r="D11" i="7"/>
  <c r="D7" i="8" s="1"/>
  <c r="F9" i="7"/>
  <c r="E11" i="7"/>
  <c r="F16" i="7"/>
  <c r="E16" i="7"/>
  <c r="C12" i="8"/>
  <c r="C12" i="7"/>
  <c r="E12" i="7" s="1"/>
  <c r="D12" i="7"/>
  <c r="D21" i="7"/>
  <c r="F21" i="7" s="1"/>
  <c r="G21" i="7" l="1"/>
  <c r="F11" i="7"/>
  <c r="D10" i="7"/>
  <c r="F10" i="7" s="1"/>
  <c r="F12" i="7"/>
  <c r="C10" i="7"/>
  <c r="E10" i="7" s="1"/>
  <c r="E13" i="7" l="1"/>
  <c r="C10" i="8"/>
  <c r="C9" i="8"/>
  <c r="F13" i="7"/>
  <c r="D9" i="8"/>
  <c r="D10" i="8"/>
  <c r="E7" i="5"/>
  <c r="G7" i="5"/>
  <c r="D7" i="5" l="1"/>
  <c r="G10" i="7" l="1"/>
  <c r="G13" i="7"/>
  <c r="G11" i="7"/>
  <c r="G12" i="7" l="1"/>
  <c r="G28" i="7"/>
  <c r="G27" i="7"/>
  <c r="G26" i="7"/>
  <c r="G25" i="7"/>
  <c r="G18" i="7"/>
  <c r="G17" i="7"/>
  <c r="G16" i="7"/>
  <c r="G9" i="7"/>
  <c r="G8" i="7"/>
  <c r="G7" i="7"/>
  <c r="G6" i="7"/>
  <c r="G5" i="7"/>
  <c r="G24" i="7" l="1"/>
  <c r="H5" i="5"/>
  <c r="H7" i="5" l="1"/>
  <c r="I7" i="5" s="1"/>
  <c r="I5" i="5"/>
</calcChain>
</file>

<file path=xl/sharedStrings.xml><?xml version="1.0" encoding="utf-8"?>
<sst xmlns="http://schemas.openxmlformats.org/spreadsheetml/2006/main" count="227" uniqueCount="152">
  <si>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</si>
  <si>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</si>
  <si>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</si>
  <si>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</si>
  <si>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</si>
  <si>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</si>
  <si>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</si>
  <si>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</si>
  <si>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</si>
  <si>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</si>
  <si>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</si>
  <si>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</si>
  <si>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</si>
  <si>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</si>
  <si>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Zysk (strata) przed opodatkowaniem</t>
  </si>
  <si>
    <t>Podatek dochodowy</t>
  </si>
  <si>
    <t>Zysk (strata) netto należny udziałowcom mniejszościowym</t>
  </si>
  <si>
    <t>Zysk (strata) netto</t>
  </si>
  <si>
    <t>Zysk (strata) netto należny akcjonariuszom jenostki dominującej</t>
  </si>
  <si>
    <t>Podstawowy za okres obrotowy</t>
  </si>
  <si>
    <t>Rozwodniony za okres obrotowy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</si>
  <si>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</si>
  <si>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</si>
  <si>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</si>
  <si>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</si>
  <si>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</si>
  <si>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</si>
  <si>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</si>
  <si>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</si>
  <si>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</si>
  <si>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</si>
  <si>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</si>
  <si>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 xml:space="preserve">Pozostałe należności 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</si>
  <si>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</si>
  <si>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</si>
  <si>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</si>
  <si>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</si>
  <si>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</si>
  <si>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</si>
  <si>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</si>
  <si>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</si>
  <si>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Pozostałe kapitały</t>
  </si>
  <si>
    <t>Zyski zatrzymane</t>
  </si>
  <si>
    <t>Zobowiązanie długoterminowe</t>
  </si>
  <si>
    <t>Rezerwy z tytułu odroczonego podatku dochodowego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</si>
  <si>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</si>
  <si>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</si>
  <si>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</si>
  <si>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</si>
  <si>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</si>
  <si>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</si>
  <si>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Suma dochodów całkowitych przypadająca na podmiot dominujący</t>
  </si>
  <si>
    <t xml:space="preserve">Kapitały zapasowy ze sprzedaży akcji powyżej ceny nominalnej </t>
  </si>
  <si>
    <t>Kapitał
własny ogółem</t>
  </si>
  <si>
    <t>Dynamika (PLN)</t>
  </si>
  <si>
    <t>2013 PLN</t>
  </si>
  <si>
    <t>2012 PLN</t>
  </si>
  <si>
    <t>2013 EUR</t>
  </si>
  <si>
    <t>2012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</si>
  <si>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</si>
  <si>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</si>
  <si>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</si>
  <si>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</si>
  <si>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</si>
  <si>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</si>
  <si>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</si>
  <si>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</si>
  <si>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</si>
  <si>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</si>
  <si>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</si>
  <si>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</si>
  <si>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</si>
  <si>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</si>
  <si>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</si>
  <si>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</si>
  <si>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</si>
  <si>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</si>
  <si>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</si>
  <si>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</si>
  <si>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</si>
  <si>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</si>
  <si>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</si>
  <si>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II. Korekty razem</t>
  </si>
  <si>
    <t>A. DZIAŁALNOŚĆ OPERACYJNA</t>
  </si>
  <si>
    <t>za okres 01.01.2013 - 31.12.2013</t>
  </si>
  <si>
    <t>za okres 01.01.2012 - 31.12.2012</t>
  </si>
  <si>
    <t>stan na 31.12.2013 r.</t>
  </si>
  <si>
    <t>stan na 31.12.2012 r.</t>
  </si>
  <si>
    <t>dwanaście miesięcy zakończonych 31.12.2013 r.</t>
  </si>
  <si>
    <t>Kapitał własny na dzień  31.12.2012 r.</t>
  </si>
  <si>
    <t>31.12</t>
  </si>
  <si>
    <t>I. Zysk (strata) przed opodatkowaniem</t>
  </si>
  <si>
    <t>Bilans</t>
  </si>
  <si>
    <t>Struktura  [%]</t>
  </si>
  <si>
    <t>Bilans na 31.12.2012       [tys. zł]</t>
  </si>
  <si>
    <t>Dynamika r/r [%]</t>
  </si>
  <si>
    <t>Bilans na 31.12.2013       [tys. zł]</t>
  </si>
  <si>
    <t>Podział wyniku na kapitał zapasowy</t>
  </si>
  <si>
    <t>Zysk netto za okres sprawozdawczy</t>
  </si>
  <si>
    <t>Korekty bilansu otwarcia</t>
  </si>
  <si>
    <t>Zysk (strata) netto za okres sprawozdawczy</t>
  </si>
  <si>
    <t>Różnice kursowe z przeliczenia jednostek zagranicznych</t>
  </si>
  <si>
    <t>Całkowite dochody ogółem za okres sprawozdawczy</t>
  </si>
  <si>
    <t>Całkowite dochody przypadające na akcjonariuszy Jednostki Dominującej</t>
  </si>
  <si>
    <t>Całkowite dochody przypadające na udziały niesprawujące kontroli</t>
  </si>
  <si>
    <t>Różnice kursowe z konsolidacji</t>
  </si>
  <si>
    <t>Udziały niesprawujące kontroli</t>
  </si>
  <si>
    <t>Zobowiązania z tytułu kredytów, pożyczek oraz innych instrumentów dłużnych</t>
  </si>
  <si>
    <t>Zobowiązania z tytułu świadczeń pracownicznych</t>
  </si>
  <si>
    <t>Dotacje</t>
  </si>
  <si>
    <t>Kapitał przypadający na udziały niesprawujące kontroli</t>
  </si>
  <si>
    <t>Kapitał własny po korektach na dzień 01.01.2012r.</t>
  </si>
  <si>
    <t>Kapitał własny na dzień 01.01.2012r.</t>
  </si>
  <si>
    <t>Całkowite dochody za okres sprawozdawczy</t>
  </si>
  <si>
    <t>Podział zysku netto za rok 2011</t>
  </si>
  <si>
    <t>Objęcie konsolidacją jednostki zależnej</t>
  </si>
  <si>
    <t>Różnice kursowe netto z przeliczenia sprawozdania finansowego na walutę prezentacji</t>
  </si>
  <si>
    <t>Dopłaty od i wpłaty do właścicieli</t>
  </si>
  <si>
    <t>Wypłaty dywidendy</t>
  </si>
  <si>
    <t>Kapitał własny na dzień 31.12.2012r.</t>
  </si>
  <si>
    <t>Kapitał własny na dzień 31.12.2013r.</t>
  </si>
  <si>
    <t>Korekta błędów</t>
  </si>
  <si>
    <t>Środki pieniężne netto z działalności operacyjnej</t>
  </si>
  <si>
    <t>Środki pieniężne netto z działalności inwestycyjnej</t>
  </si>
  <si>
    <t>Środki pieniężne netto z działalności finansowej</t>
  </si>
  <si>
    <t>Przepływy pieniężne netto ogółem</t>
  </si>
  <si>
    <t>Środki pieniężne i ich ekwiwalenty na początek okresu</t>
  </si>
  <si>
    <t>Środki pieniężne i ich ekwiwalenty na koniec okresu</t>
  </si>
  <si>
    <t>Kurs euro na dzień bilansowy
(31.12.)</t>
  </si>
  <si>
    <t>Średni kurs euro w okresie
od 01.01. do 31.12.</t>
  </si>
  <si>
    <t>B. DZIAŁALNOŚĆ INWESTYCYJNA</t>
  </si>
  <si>
    <t>C. DZIAŁALNOŚĆ FINANSOWA</t>
  </si>
  <si>
    <t>III. Środki pieniężne wygenerowane na działalności operacyjnej</t>
  </si>
  <si>
    <t>1. Amortyzacja</t>
  </si>
  <si>
    <t>2. Zyski (straty) z tytułu różnic kursowych</t>
  </si>
  <si>
    <t>3. Zysk (strata) z działalnosci inwestycyjnej</t>
  </si>
  <si>
    <t>4. Przychody finansowe netto</t>
  </si>
  <si>
    <t>5. Zmiana stanu zapasów</t>
  </si>
  <si>
    <t>6. Zmiana stanu należności handlowych i pozostałych</t>
  </si>
  <si>
    <t>7. Zmiana stanu zobowiązań, z wyjątkiem kredytów i zabowiązań leasingowych</t>
  </si>
  <si>
    <t>8. Zmiana stanu dotacji</t>
  </si>
  <si>
    <t>9. Zmiana stanu rezerw</t>
  </si>
  <si>
    <t>10. Inne korekty</t>
  </si>
  <si>
    <t>1. Zbycie wartości niematerialnych oraz rzeczowych aktywów trwałych</t>
  </si>
  <si>
    <t>2. Nabycie wartości niematerialnych oraz rzeczowych aktywów trwałych</t>
  </si>
  <si>
    <t>1. Zaciągnięcie kredytów i pożyczek</t>
  </si>
  <si>
    <t>2. Spłaty kredytów i pożyczek</t>
  </si>
  <si>
    <t>3. Dywidendy wypłacone</t>
  </si>
  <si>
    <t>4. Płatności zobowiazań z tytułu umów leasingu finansowego</t>
  </si>
  <si>
    <t>5. Odsetki</t>
  </si>
  <si>
    <t>6. Inne wpływy finansowe</t>
  </si>
  <si>
    <t>Zysk (strata) netto na jedną akcję zwykłą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</si>
</sst>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C0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</fills>
  <borders count="66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808080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rgb="FF808080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double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6" fillId="3" borderId="16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/>
    <xf numFmtId="10" fontId="5" fillId="0" borderId="15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0" fillId="0" borderId="0" xfId="0" applyBorder="1" applyAlignment="1"/>
    <xf numFmtId="0" fontId="8" fillId="0" borderId="0" xfId="0" applyFont="1" applyBorder="1" applyAlignment="1"/>
    <xf numFmtId="2" fontId="5" fillId="0" borderId="29" xfId="1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wrapText="1"/>
    </xf>
    <xf numFmtId="10" fontId="5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43" fontId="0" fillId="0" borderId="0" xfId="4" applyFont="1"/>
    <xf numFmtId="43" fontId="10" fillId="5" borderId="45" xfId="4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3" fontId="10" fillId="5" borderId="12" xfId="4" applyFont="1" applyFill="1" applyBorder="1" applyAlignment="1">
      <alignment horizontal="center" vertical="center" wrapText="1"/>
    </xf>
    <xf numFmtId="43" fontId="10" fillId="5" borderId="23" xfId="4" applyFont="1" applyFill="1" applyBorder="1" applyAlignment="1">
      <alignment horizontal="center" vertical="center" wrapText="1"/>
    </xf>
    <xf numFmtId="165" fontId="7" fillId="5" borderId="12" xfId="4" applyNumberFormat="1" applyFont="1" applyFill="1" applyBorder="1" applyAlignment="1">
      <alignment vertical="center"/>
    </xf>
    <xf numFmtId="165" fontId="7" fillId="5" borderId="12" xfId="4" applyNumberFormat="1" applyFont="1" applyFill="1" applyBorder="1" applyAlignment="1">
      <alignment horizontal="center" vertical="center"/>
    </xf>
    <xf numFmtId="43" fontId="7" fillId="5" borderId="23" xfId="4" applyFont="1" applyFill="1" applyBorder="1" applyAlignment="1">
      <alignment horizontal="center" vertical="center"/>
    </xf>
    <xf numFmtId="0" fontId="3" fillId="5" borderId="58" xfId="2" applyFont="1" applyFill="1" applyBorder="1" applyAlignment="1">
      <alignment horizontal="center" vertical="center" wrapText="1"/>
    </xf>
    <xf numFmtId="0" fontId="3" fillId="5" borderId="59" xfId="2" applyFont="1" applyFill="1" applyBorder="1" applyAlignment="1">
      <alignment horizontal="center" vertical="center" wrapText="1"/>
    </xf>
    <xf numFmtId="0" fontId="8" fillId="0" borderId="65" xfId="0" applyFont="1" applyFill="1" applyBorder="1"/>
    <xf numFmtId="0" fontId="8" fillId="0" borderId="63" xfId="0" applyFont="1" applyBorder="1"/>
    <xf numFmtId="0" fontId="3" fillId="5" borderId="57" xfId="3" applyFont="1" applyFill="1" applyBorder="1" applyAlignment="1">
      <alignment horizontal="left" vertical="center" wrapText="1"/>
    </xf>
    <xf numFmtId="0" fontId="8" fillId="5" borderId="58" xfId="0" applyFont="1" applyFill="1" applyBorder="1"/>
    <xf numFmtId="0" fontId="8" fillId="5" borderId="59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49" fontId="3" fillId="5" borderId="8" xfId="2" applyNumberFormat="1" applyFont="1" applyFill="1" applyBorder="1" applyAlignment="1">
      <alignment horizontal="center" vertical="center" wrapText="1"/>
    </xf>
    <xf numFmtId="49" fontId="3" fillId="5" borderId="9" xfId="2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5" borderId="8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right" vertical="center"/>
    </xf>
    <xf numFmtId="3" fontId="5" fillId="4" borderId="17" xfId="0" applyNumberFormat="1" applyFont="1" applyFill="1" applyBorder="1" applyAlignment="1">
      <alignment horizontal="right" vertical="center"/>
    </xf>
    <xf numFmtId="2" fontId="5" fillId="4" borderId="29" xfId="1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right"/>
    </xf>
    <xf numFmtId="0" fontId="5" fillId="4" borderId="31" xfId="0" applyFont="1" applyFill="1" applyBorder="1" applyAlignment="1">
      <alignment horizontal="left" vertical="center"/>
    </xf>
    <xf numFmtId="3" fontId="5" fillId="4" borderId="32" xfId="0" applyNumberFormat="1" applyFont="1" applyFill="1" applyBorder="1" applyAlignment="1">
      <alignment horizontal="right"/>
    </xf>
    <xf numFmtId="4" fontId="5" fillId="4" borderId="33" xfId="0" applyNumberFormat="1" applyFont="1" applyFill="1" applyBorder="1" applyAlignment="1">
      <alignment horizontal="center" wrapText="1"/>
    </xf>
    <xf numFmtId="0" fontId="5" fillId="6" borderId="30" xfId="0" applyFont="1" applyFill="1" applyBorder="1" applyAlignment="1">
      <alignment horizontal="left" vertical="center"/>
    </xf>
    <xf numFmtId="3" fontId="5" fillId="6" borderId="15" xfId="0" applyNumberFormat="1" applyFont="1" applyFill="1" applyBorder="1" applyAlignment="1">
      <alignment horizontal="right" vertical="center"/>
    </xf>
    <xf numFmtId="3" fontId="5" fillId="6" borderId="17" xfId="0" applyNumberFormat="1" applyFont="1" applyFill="1" applyBorder="1" applyAlignment="1">
      <alignment horizontal="right" vertical="center"/>
    </xf>
    <xf numFmtId="2" fontId="5" fillId="6" borderId="29" xfId="1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right"/>
    </xf>
    <xf numFmtId="4" fontId="5" fillId="6" borderId="29" xfId="0" applyNumberFormat="1" applyFont="1" applyFill="1" applyBorder="1" applyAlignment="1">
      <alignment horizontal="center" wrapText="1"/>
    </xf>
    <xf numFmtId="10" fontId="5" fillId="6" borderId="15" xfId="0" applyNumberFormat="1" applyFont="1" applyFill="1" applyBorder="1" applyAlignment="1">
      <alignment horizontal="center" vertical="center"/>
    </xf>
    <xf numFmtId="10" fontId="5" fillId="6" borderId="29" xfId="0" applyNumberFormat="1" applyFont="1" applyFill="1" applyBorder="1" applyAlignment="1">
      <alignment horizontal="center" vertical="center"/>
    </xf>
    <xf numFmtId="10" fontId="5" fillId="6" borderId="32" xfId="0" applyNumberFormat="1" applyFont="1" applyFill="1" applyBorder="1" applyAlignment="1">
      <alignment horizontal="center" vertical="center"/>
    </xf>
    <xf numFmtId="10" fontId="5" fillId="6" borderId="33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justify" vertical="center"/>
    </xf>
    <xf numFmtId="0" fontId="5" fillId="0" borderId="30" xfId="0" applyFont="1" applyFill="1" applyBorder="1" applyAlignment="1">
      <alignment horizontal="justify" vertical="center"/>
    </xf>
    <xf numFmtId="0" fontId="5" fillId="6" borderId="30" xfId="0" applyFont="1" applyFill="1" applyBorder="1" applyAlignment="1">
      <alignment horizontal="justify"/>
    </xf>
    <xf numFmtId="0" fontId="5" fillId="6" borderId="31" xfId="0" applyFont="1" applyFill="1" applyBorder="1" applyAlignment="1">
      <alignment horizontal="justify" vertical="center"/>
    </xf>
    <xf numFmtId="0" fontId="10" fillId="5" borderId="44" xfId="0" applyFont="1" applyFill="1" applyBorder="1" applyAlignment="1">
      <alignment horizontal="center" vertical="center" wrapText="1"/>
    </xf>
    <xf numFmtId="43" fontId="10" fillId="5" borderId="44" xfId="4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2" fillId="0" borderId="57" xfId="3" applyFont="1" applyFill="1" applyBorder="1" applyAlignment="1">
      <alignment vertical="center" wrapText="1"/>
    </xf>
    <xf numFmtId="3" fontId="7" fillId="0" borderId="58" xfId="4" applyNumberFormat="1" applyFont="1" applyBorder="1" applyAlignment="1">
      <alignment horizontal="right" vertical="center"/>
    </xf>
    <xf numFmtId="3" fontId="7" fillId="0" borderId="59" xfId="4" applyNumberFormat="1" applyFont="1" applyBorder="1" applyAlignment="1">
      <alignment horizontal="right" vertical="center"/>
    </xf>
    <xf numFmtId="3" fontId="12" fillId="0" borderId="58" xfId="4" applyNumberFormat="1" applyFont="1" applyFill="1" applyBorder="1" applyAlignment="1">
      <alignment vertical="center" wrapText="1"/>
    </xf>
    <xf numFmtId="3" fontId="12" fillId="0" borderId="59" xfId="4" applyNumberFormat="1" applyFont="1" applyFill="1" applyBorder="1" applyAlignment="1">
      <alignment vertical="center" wrapText="1"/>
    </xf>
    <xf numFmtId="0" fontId="13" fillId="0" borderId="57" xfId="3" applyFont="1" applyFill="1" applyBorder="1" applyAlignment="1">
      <alignment horizontal="left" vertical="center" wrapText="1" indent="4"/>
    </xf>
    <xf numFmtId="3" fontId="13" fillId="0" borderId="59" xfId="4" applyNumberFormat="1" applyFont="1" applyFill="1" applyBorder="1" applyAlignment="1">
      <alignment horizontal="right" vertical="center"/>
    </xf>
    <xf numFmtId="3" fontId="7" fillId="0" borderId="58" xfId="4" applyNumberFormat="1" applyFont="1" applyFill="1" applyBorder="1" applyAlignment="1">
      <alignment horizontal="right" vertical="center"/>
    </xf>
    <xf numFmtId="3" fontId="7" fillId="0" borderId="59" xfId="4" applyNumberFormat="1" applyFont="1" applyFill="1" applyBorder="1" applyAlignment="1">
      <alignment horizontal="right" vertical="center"/>
    </xf>
    <xf numFmtId="0" fontId="12" fillId="3" borderId="57" xfId="3" applyFont="1" applyFill="1" applyBorder="1" applyAlignment="1">
      <alignment vertical="center" wrapText="1"/>
    </xf>
    <xf numFmtId="3" fontId="12" fillId="3" borderId="58" xfId="4" applyNumberFormat="1" applyFont="1" applyFill="1" applyBorder="1" applyAlignment="1">
      <alignment vertical="center" wrapText="1"/>
    </xf>
    <xf numFmtId="3" fontId="12" fillId="3" borderId="59" xfId="4" applyNumberFormat="1" applyFont="1" applyFill="1" applyBorder="1" applyAlignment="1">
      <alignment vertical="center" wrapText="1"/>
    </xf>
    <xf numFmtId="0" fontId="12" fillId="5" borderId="57" xfId="3" applyFont="1" applyFill="1" applyBorder="1" applyAlignment="1">
      <alignment vertical="center" wrapText="1"/>
    </xf>
    <xf numFmtId="3" fontId="12" fillId="5" borderId="58" xfId="4" applyNumberFormat="1" applyFont="1" applyFill="1" applyBorder="1" applyAlignment="1">
      <alignment vertical="center" wrapText="1"/>
    </xf>
    <xf numFmtId="3" fontId="12" fillId="5" borderId="59" xfId="4" applyNumberFormat="1" applyFont="1" applyFill="1" applyBorder="1" applyAlignment="1">
      <alignment vertical="center" wrapText="1"/>
    </xf>
    <xf numFmtId="0" fontId="7" fillId="0" borderId="57" xfId="0" applyFont="1" applyBorder="1"/>
    <xf numFmtId="3" fontId="7" fillId="0" borderId="58" xfId="0" applyNumberFormat="1" applyFont="1" applyBorder="1"/>
    <xf numFmtId="3" fontId="7" fillId="0" borderId="59" xfId="0" applyNumberFormat="1" applyFont="1" applyBorder="1"/>
    <xf numFmtId="3" fontId="12" fillId="3" borderId="57" xfId="3" applyNumberFormat="1" applyFont="1" applyFill="1" applyBorder="1" applyAlignment="1">
      <alignment vertical="center" wrapText="1"/>
    </xf>
    <xf numFmtId="0" fontId="10" fillId="5" borderId="57" xfId="0" applyFont="1" applyFill="1" applyBorder="1"/>
    <xf numFmtId="3" fontId="7" fillId="5" borderId="58" xfId="0" applyNumberFormat="1" applyFont="1" applyFill="1" applyBorder="1"/>
    <xf numFmtId="3" fontId="7" fillId="5" borderId="59" xfId="0" applyNumberFormat="1" applyFont="1" applyFill="1" applyBorder="1"/>
    <xf numFmtId="0" fontId="10" fillId="3" borderId="57" xfId="0" applyFont="1" applyFill="1" applyBorder="1"/>
    <xf numFmtId="3" fontId="10" fillId="3" borderId="58" xfId="0" applyNumberFormat="1" applyFont="1" applyFill="1" applyBorder="1"/>
    <xf numFmtId="3" fontId="10" fillId="5" borderId="58" xfId="0" applyNumberFormat="1" applyFont="1" applyFill="1" applyBorder="1"/>
    <xf numFmtId="3" fontId="10" fillId="5" borderId="59" xfId="0" applyNumberFormat="1" applyFont="1" applyFill="1" applyBorder="1"/>
    <xf numFmtId="0" fontId="7" fillId="0" borderId="60" xfId="0" applyFont="1" applyBorder="1"/>
    <xf numFmtId="3" fontId="7" fillId="0" borderId="61" xfId="0" applyNumberFormat="1" applyFont="1" applyBorder="1"/>
    <xf numFmtId="3" fontId="7" fillId="0" borderId="62" xfId="0" applyNumberFormat="1" applyFont="1" applyBorder="1"/>
    <xf numFmtId="49" fontId="12" fillId="2" borderId="57" xfId="2" applyNumberFormat="1" applyFont="1" applyFill="1" applyBorder="1" applyAlignment="1">
      <alignment vertical="center" wrapText="1"/>
    </xf>
    <xf numFmtId="3" fontId="12" fillId="2" borderId="58" xfId="2" applyNumberFormat="1" applyFont="1" applyFill="1" applyBorder="1" applyAlignment="1">
      <alignment horizontal="right" vertical="center" wrapText="1"/>
    </xf>
    <xf numFmtId="3" fontId="12" fillId="2" borderId="59" xfId="2" applyNumberFormat="1" applyFont="1" applyFill="1" applyBorder="1" applyAlignment="1">
      <alignment horizontal="right" vertical="center" wrapText="1"/>
    </xf>
    <xf numFmtId="49" fontId="13" fillId="0" borderId="57" xfId="2" applyNumberFormat="1" applyFont="1" applyFill="1" applyBorder="1" applyAlignment="1">
      <alignment horizontal="left" vertical="center" wrapText="1"/>
    </xf>
    <xf numFmtId="3" fontId="13" fillId="0" borderId="58" xfId="2" applyNumberFormat="1" applyFont="1" applyFill="1" applyBorder="1" applyAlignment="1">
      <alignment horizontal="right" vertical="center" wrapText="1"/>
    </xf>
    <xf numFmtId="3" fontId="13" fillId="0" borderId="59" xfId="2" applyNumberFormat="1" applyFont="1" applyFill="1" applyBorder="1" applyAlignment="1">
      <alignment horizontal="right" vertical="center" wrapText="1"/>
    </xf>
    <xf numFmtId="49" fontId="12" fillId="5" borderId="57" xfId="2" applyNumberFormat="1" applyFont="1" applyFill="1" applyBorder="1" applyAlignment="1">
      <alignment horizontal="left" vertical="center" wrapText="1"/>
    </xf>
    <xf numFmtId="3" fontId="12" fillId="5" borderId="58" xfId="2" applyNumberFormat="1" applyFont="1" applyFill="1" applyBorder="1" applyAlignment="1">
      <alignment horizontal="right" vertical="center" wrapText="1"/>
    </xf>
    <xf numFmtId="3" fontId="12" fillId="5" borderId="59" xfId="2" applyNumberFormat="1" applyFont="1" applyFill="1" applyBorder="1" applyAlignment="1">
      <alignment horizontal="right" vertical="center" wrapText="1"/>
    </xf>
    <xf numFmtId="49" fontId="13" fillId="0" borderId="57" xfId="2" applyNumberFormat="1" applyFont="1" applyFill="1" applyBorder="1" applyAlignment="1">
      <alignment vertical="center" wrapText="1"/>
    </xf>
    <xf numFmtId="49" fontId="12" fillId="2" borderId="57" xfId="2" applyNumberFormat="1" applyFont="1" applyFill="1" applyBorder="1" applyAlignment="1">
      <alignment horizontal="left" vertical="center" wrapText="1"/>
    </xf>
    <xf numFmtId="0" fontId="12" fillId="2" borderId="57" xfId="0" applyFont="1" applyFill="1" applyBorder="1" applyAlignment="1">
      <alignment horizontal="justify" vertical="center" wrapText="1"/>
    </xf>
    <xf numFmtId="0" fontId="13" fillId="0" borderId="57" xfId="0" applyFont="1" applyBorder="1" applyAlignment="1">
      <alignment horizontal="justify" wrapText="1"/>
    </xf>
    <xf numFmtId="4" fontId="12" fillId="4" borderId="58" xfId="2" applyNumberFormat="1" applyFont="1" applyFill="1" applyBorder="1" applyAlignment="1">
      <alignment horizontal="right" vertical="center" wrapText="1"/>
    </xf>
    <xf numFmtId="4" fontId="12" fillId="4" borderId="59" xfId="2" applyNumberFormat="1" applyFont="1" applyFill="1" applyBorder="1" applyAlignment="1">
      <alignment horizontal="right" vertical="center" wrapText="1"/>
    </xf>
    <xf numFmtId="0" fontId="13" fillId="0" borderId="60" xfId="0" applyFont="1" applyBorder="1" applyAlignment="1">
      <alignment horizontal="justify" wrapText="1"/>
    </xf>
    <xf numFmtId="4" fontId="12" fillId="4" borderId="61" xfId="2" applyNumberFormat="1" applyFont="1" applyFill="1" applyBorder="1" applyAlignment="1">
      <alignment horizontal="right" vertical="center" wrapText="1"/>
    </xf>
    <xf numFmtId="4" fontId="12" fillId="4" borderId="62" xfId="2" applyNumberFormat="1" applyFont="1" applyFill="1" applyBorder="1" applyAlignment="1">
      <alignment horizontal="right" vertical="center" wrapText="1"/>
    </xf>
    <xf numFmtId="49" fontId="12" fillId="2" borderId="2" xfId="2" applyNumberFormat="1" applyFont="1" applyFill="1" applyBorder="1" applyAlignment="1">
      <alignment vertical="center" wrapText="1"/>
    </xf>
    <xf numFmtId="4" fontId="12" fillId="2" borderId="10" xfId="2" applyNumberFormat="1" applyFont="1" applyFill="1" applyBorder="1" applyAlignment="1">
      <alignment horizontal="right" vertical="center" wrapText="1"/>
    </xf>
    <xf numFmtId="4" fontId="12" fillId="2" borderId="41" xfId="2" applyNumberFormat="1" applyFont="1" applyFill="1" applyBorder="1" applyAlignment="1">
      <alignment horizontal="right" vertical="center" wrapText="1"/>
    </xf>
    <xf numFmtId="49" fontId="13" fillId="0" borderId="2" xfId="2" applyNumberFormat="1" applyFont="1" applyFill="1" applyBorder="1" applyAlignment="1">
      <alignment vertical="center" wrapText="1"/>
    </xf>
    <xf numFmtId="4" fontId="13" fillId="0" borderId="3" xfId="2" applyNumberFormat="1" applyFont="1" applyFill="1" applyBorder="1" applyAlignment="1">
      <alignment horizontal="right" vertical="center" wrapText="1"/>
    </xf>
    <xf numFmtId="4" fontId="13" fillId="0" borderId="42" xfId="2" applyNumberFormat="1" applyFont="1" applyFill="1" applyBorder="1" applyAlignment="1">
      <alignment horizontal="right" vertical="center" wrapText="1"/>
    </xf>
    <xf numFmtId="0" fontId="13" fillId="0" borderId="2" xfId="2" applyFont="1" applyFill="1" applyBorder="1"/>
    <xf numFmtId="4" fontId="13" fillId="0" borderId="41" xfId="2" applyNumberFormat="1" applyFont="1" applyFill="1" applyBorder="1" applyAlignment="1">
      <alignment horizontal="right"/>
    </xf>
    <xf numFmtId="0" fontId="13" fillId="0" borderId="48" xfId="2" applyFont="1" applyBorder="1"/>
    <xf numFmtId="4" fontId="13" fillId="0" borderId="49" xfId="2" applyNumberFormat="1" applyFont="1" applyFill="1" applyBorder="1" applyAlignment="1">
      <alignment horizontal="right" vertical="center" wrapText="1"/>
    </xf>
    <xf numFmtId="4" fontId="13" fillId="0" borderId="50" xfId="2" applyNumberFormat="1" applyFont="1" applyBorder="1" applyAlignment="1">
      <alignment horizontal="right"/>
    </xf>
    <xf numFmtId="0" fontId="12" fillId="2" borderId="5" xfId="2" applyFont="1" applyFill="1" applyBorder="1"/>
    <xf numFmtId="4" fontId="12" fillId="3" borderId="6" xfId="2" applyNumberFormat="1" applyFont="1" applyFill="1" applyBorder="1" applyAlignment="1">
      <alignment horizontal="right" vertical="center" wrapText="1"/>
    </xf>
    <xf numFmtId="4" fontId="12" fillId="2" borderId="43" xfId="2" applyNumberFormat="1" applyFont="1" applyFill="1" applyBorder="1" applyAlignment="1">
      <alignment horizontal="right" vertical="center" wrapText="1"/>
    </xf>
    <xf numFmtId="0" fontId="12" fillId="3" borderId="2" xfId="0" applyFont="1" applyFill="1" applyBorder="1"/>
    <xf numFmtId="3" fontId="12" fillId="3" borderId="3" xfId="2" applyNumberFormat="1" applyFont="1" applyFill="1" applyBorder="1" applyAlignment="1">
      <alignment vertical="center" wrapText="1"/>
    </xf>
    <xf numFmtId="3" fontId="12" fillId="3" borderId="4" xfId="2" applyNumberFormat="1" applyFont="1" applyFill="1" applyBorder="1" applyAlignment="1">
      <alignment vertical="center" wrapText="1"/>
    </xf>
    <xf numFmtId="3" fontId="13" fillId="0" borderId="3" xfId="2" applyNumberFormat="1" applyFont="1" applyFill="1" applyBorder="1" applyAlignment="1">
      <alignment vertical="center" wrapText="1"/>
    </xf>
    <xf numFmtId="3" fontId="13" fillId="0" borderId="4" xfId="2" applyNumberFormat="1" applyFont="1" applyFill="1" applyBorder="1" applyAlignment="1">
      <alignment vertical="center" wrapText="1"/>
    </xf>
    <xf numFmtId="0" fontId="13" fillId="0" borderId="2" xfId="0" applyFont="1" applyBorder="1"/>
    <xf numFmtId="49" fontId="12" fillId="3" borderId="2" xfId="2" applyNumberFormat="1" applyFont="1" applyFill="1" applyBorder="1" applyAlignment="1">
      <alignment vertical="center" wrapText="1"/>
    </xf>
    <xf numFmtId="3" fontId="12" fillId="3" borderId="3" xfId="2" applyNumberFormat="1" applyFont="1" applyFill="1" applyBorder="1" applyAlignment="1">
      <alignment horizontal="right" vertical="center" wrapText="1"/>
    </xf>
    <xf numFmtId="3" fontId="12" fillId="3" borderId="4" xfId="2" applyNumberFormat="1" applyFont="1" applyFill="1" applyBorder="1" applyAlignment="1">
      <alignment horizontal="right" vertical="center" wrapText="1"/>
    </xf>
    <xf numFmtId="3" fontId="13" fillId="0" borderId="3" xfId="2" applyNumberFormat="1" applyFont="1" applyFill="1" applyBorder="1" applyAlignment="1">
      <alignment horizontal="right" vertical="center" wrapText="1"/>
    </xf>
    <xf numFmtId="3" fontId="13" fillId="0" borderId="4" xfId="2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/>
    </xf>
    <xf numFmtId="3" fontId="13" fillId="3" borderId="3" xfId="2" applyNumberFormat="1" applyFont="1" applyFill="1" applyBorder="1" applyAlignment="1">
      <alignment horizontal="right" vertical="center" wrapText="1"/>
    </xf>
    <xf numFmtId="3" fontId="13" fillId="3" borderId="4" xfId="2" applyNumberFormat="1" applyFont="1" applyFill="1" applyBorder="1" applyAlignment="1">
      <alignment horizontal="right" vertical="center" wrapText="1"/>
    </xf>
    <xf numFmtId="49" fontId="12" fillId="3" borderId="5" xfId="2" applyNumberFormat="1" applyFont="1" applyFill="1" applyBorder="1" applyAlignment="1">
      <alignment vertical="center" wrapText="1"/>
    </xf>
    <xf numFmtId="3" fontId="12" fillId="3" borderId="6" xfId="2" applyNumberFormat="1" applyFont="1" applyFill="1" applyBorder="1" applyAlignment="1">
      <alignment horizontal="right" vertical="center" wrapText="1"/>
    </xf>
    <xf numFmtId="3" fontId="12" fillId="3" borderId="7" xfId="2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 applyProtection="1">
      <alignment horizontal="left" vertical="center" wrapText="1"/>
    </xf>
    <xf numFmtId="3" fontId="12" fillId="3" borderId="3" xfId="0" applyNumberFormat="1" applyFont="1" applyFill="1" applyBorder="1" applyAlignment="1" applyProtection="1">
      <alignment horizontal="right" vertical="center"/>
    </xf>
    <xf numFmtId="3" fontId="12" fillId="3" borderId="4" xfId="0" applyNumberFormat="1" applyFont="1" applyFill="1" applyBorder="1" applyAlignment="1" applyProtection="1">
      <alignment horizontal="right" vertical="center"/>
    </xf>
    <xf numFmtId="3" fontId="13" fillId="0" borderId="2" xfId="0" applyNumberFormat="1" applyFont="1" applyFill="1" applyBorder="1" applyAlignment="1" applyProtection="1">
      <alignment horizontal="left" vertical="center" wrapText="1"/>
    </xf>
    <xf numFmtId="3" fontId="13" fillId="0" borderId="3" xfId="0" applyNumberFormat="1" applyFont="1" applyFill="1" applyBorder="1" applyAlignment="1" applyProtection="1">
      <alignment horizontal="right" vertical="center"/>
    </xf>
    <xf numFmtId="3" fontId="13" fillId="0" borderId="4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 applyProtection="1">
      <alignment horizontal="left" vertical="center"/>
    </xf>
    <xf numFmtId="3" fontId="13" fillId="3" borderId="3" xfId="0" applyNumberFormat="1" applyFont="1" applyFill="1" applyBorder="1" applyAlignment="1" applyProtection="1">
      <alignment horizontal="right" vertical="center"/>
    </xf>
    <xf numFmtId="3" fontId="13" fillId="3" borderId="4" xfId="0" applyNumberFormat="1" applyFont="1" applyFill="1" applyBorder="1" applyAlignment="1" applyProtection="1">
      <alignment horizontal="right" vertical="center"/>
    </xf>
    <xf numFmtId="3" fontId="12" fillId="5" borderId="5" xfId="0" applyNumberFormat="1" applyFont="1" applyFill="1" applyBorder="1" applyAlignment="1" applyProtection="1">
      <alignment horizontal="left" vertical="center" wrapText="1"/>
    </xf>
    <xf numFmtId="3" fontId="12" fillId="5" borderId="6" xfId="0" applyNumberFormat="1" applyFont="1" applyFill="1" applyBorder="1" applyAlignment="1" applyProtection="1">
      <alignment horizontal="right" vertical="center"/>
    </xf>
    <xf numFmtId="3" fontId="12" fillId="5" borderId="7" xfId="0" applyNumberFormat="1" applyFont="1" applyFill="1" applyBorder="1" applyAlignment="1" applyProtection="1">
      <alignment horizontal="right" vertical="center"/>
    </xf>
    <xf numFmtId="49" fontId="12" fillId="3" borderId="22" xfId="2" applyNumberFormat="1" applyFont="1" applyFill="1" applyBorder="1" applyAlignment="1">
      <alignment vertical="center" wrapText="1"/>
    </xf>
    <xf numFmtId="3" fontId="12" fillId="3" borderId="12" xfId="2" applyNumberFormat="1" applyFont="1" applyFill="1" applyBorder="1" applyAlignment="1">
      <alignment horizontal="right" vertical="center" wrapText="1"/>
    </xf>
    <xf numFmtId="43" fontId="12" fillId="3" borderId="12" xfId="4" applyFont="1" applyFill="1" applyBorder="1" applyAlignment="1">
      <alignment horizontal="right" vertical="center" wrapText="1"/>
    </xf>
    <xf numFmtId="43" fontId="12" fillId="3" borderId="23" xfId="4" applyFont="1" applyFill="1" applyBorder="1" applyAlignment="1">
      <alignment horizontal="right" vertical="center" wrapText="1"/>
    </xf>
    <xf numFmtId="49" fontId="13" fillId="0" borderId="22" xfId="2" applyNumberFormat="1" applyFont="1" applyFill="1" applyBorder="1" applyAlignment="1">
      <alignment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43" fontId="13" fillId="0" borderId="12" xfId="4" applyFont="1" applyFill="1" applyBorder="1" applyAlignment="1">
      <alignment horizontal="right" vertical="center" wrapText="1"/>
    </xf>
    <xf numFmtId="43" fontId="13" fillId="0" borderId="23" xfId="4" applyFont="1" applyFill="1" applyBorder="1" applyAlignment="1">
      <alignment horizontal="right" vertical="center" wrapText="1"/>
    </xf>
    <xf numFmtId="0" fontId="12" fillId="3" borderId="22" xfId="0" applyFont="1" applyFill="1" applyBorder="1"/>
    <xf numFmtId="43" fontId="14" fillId="5" borderId="12" xfId="4" applyFont="1" applyFill="1" applyBorder="1" applyAlignment="1">
      <alignment horizontal="center" vertical="center"/>
    </xf>
    <xf numFmtId="3" fontId="12" fillId="3" borderId="12" xfId="2" applyNumberFormat="1" applyFont="1" applyFill="1" applyBorder="1" applyAlignment="1">
      <alignment vertical="center" wrapText="1"/>
    </xf>
    <xf numFmtId="43" fontId="12" fillId="3" borderId="23" xfId="4" applyFont="1" applyFill="1" applyBorder="1" applyAlignment="1">
      <alignment vertical="center" wrapText="1"/>
    </xf>
    <xf numFmtId="3" fontId="13" fillId="0" borderId="12" xfId="2" applyNumberFormat="1" applyFont="1" applyFill="1" applyBorder="1" applyAlignment="1">
      <alignment vertical="center" wrapText="1"/>
    </xf>
    <xf numFmtId="165" fontId="13" fillId="0" borderId="12" xfId="4" applyNumberFormat="1" applyFont="1" applyFill="1" applyBorder="1" applyAlignment="1">
      <alignment horizontal="right" vertical="center" wrapText="1"/>
    </xf>
    <xf numFmtId="165" fontId="13" fillId="0" borderId="23" xfId="4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wrapText="1"/>
    </xf>
    <xf numFmtId="49" fontId="12" fillId="3" borderId="24" xfId="2" applyNumberFormat="1" applyFont="1" applyFill="1" applyBorder="1" applyAlignment="1">
      <alignment vertical="center" wrapText="1"/>
    </xf>
    <xf numFmtId="3" fontId="12" fillId="3" borderId="25" xfId="2" applyNumberFormat="1" applyFont="1" applyFill="1" applyBorder="1" applyAlignment="1">
      <alignment vertical="center" wrapText="1"/>
    </xf>
    <xf numFmtId="43" fontId="12" fillId="3" borderId="25" xfId="4" applyFont="1" applyFill="1" applyBorder="1" applyAlignment="1">
      <alignment horizontal="right" vertical="center" wrapText="1"/>
    </xf>
    <xf numFmtId="43" fontId="12" fillId="3" borderId="26" xfId="4" applyFont="1" applyFill="1" applyBorder="1" applyAlignment="1">
      <alignment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3" fillId="0" borderId="51" xfId="0" applyNumberFormat="1" applyFont="1" applyFill="1" applyBorder="1" applyAlignment="1" applyProtection="1">
      <alignment horizontal="center" vertical="center"/>
    </xf>
    <xf numFmtId="3" fontId="13" fillId="0" borderId="52" xfId="0" applyNumberFormat="1" applyFont="1" applyFill="1" applyBorder="1" applyAlignment="1" applyProtection="1">
      <alignment horizontal="center" vertical="center"/>
    </xf>
    <xf numFmtId="3" fontId="13" fillId="0" borderId="53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12" fillId="0" borderId="54" xfId="0" applyNumberFormat="1" applyFont="1" applyFill="1" applyBorder="1" applyAlignment="1" applyProtection="1">
      <alignment horizontal="left" vertical="center" wrapText="1"/>
    </xf>
    <xf numFmtId="3" fontId="12" fillId="0" borderId="52" xfId="0" applyNumberFormat="1" applyFont="1" applyFill="1" applyBorder="1" applyAlignment="1" applyProtection="1">
      <alignment horizontal="left" vertical="center" wrapText="1"/>
    </xf>
    <xf numFmtId="3" fontId="12" fillId="0" borderId="53" xfId="0" applyNumberFormat="1" applyFont="1" applyFill="1" applyBorder="1" applyAlignment="1" applyProtection="1">
      <alignment horizontal="left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justify" vertical="top"/>
    </xf>
    <xf numFmtId="0" fontId="4" fillId="5" borderId="30" xfId="0" applyFont="1" applyFill="1" applyBorder="1" applyAlignment="1">
      <alignment horizontal="justify" vertical="top"/>
    </xf>
    <xf numFmtId="0" fontId="4" fillId="5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B28" sqref="B28"/>
    </sheetView>
  </sheetViews>
  <sheetFormatPr defaultRowHeight="15" x14ac:dyDescent="0.25"/>
  <cols>
    <col min="1" max="1" width="4.140625" customWidth="1"/>
    <col min="2" max="2" width="52.28515625" customWidth="1"/>
    <col min="3" max="4" width="12.5703125" customWidth="1"/>
    <col min="5" max="5" width="9.7109375" bestFit="1" customWidth="1"/>
  </cols>
  <sheetData>
    <row r="1" spans="2:5" ht="15.75" thickBot="1" x14ac:dyDescent="0.3"/>
    <row r="2" spans="2:5" ht="16.5" thickTop="1" thickBot="1" x14ac:dyDescent="0.3">
      <c r="C2" s="185" t="s">
        <v>21</v>
      </c>
      <c r="D2" s="186"/>
      <c r="E2" s="13"/>
    </row>
    <row r="3" spans="2:5" ht="34.5" thickTop="1" x14ac:dyDescent="0.25">
      <c r="B3" s="45"/>
      <c r="C3" s="29" t="s">
        <v>84</v>
      </c>
      <c r="D3" s="30" t="s">
        <v>85</v>
      </c>
    </row>
    <row r="4" spans="2:5" x14ac:dyDescent="0.25">
      <c r="B4" s="103" t="s">
        <v>0</v>
      </c>
      <c r="C4" s="104">
        <f>C5+C6</f>
        <v>102485</v>
      </c>
      <c r="D4" s="105">
        <f>D5+D6</f>
        <v>100032</v>
      </c>
    </row>
    <row r="5" spans="2:5" x14ac:dyDescent="0.25">
      <c r="B5" s="106" t="s">
        <v>1</v>
      </c>
      <c r="C5" s="107">
        <v>81490</v>
      </c>
      <c r="D5" s="108">
        <v>77832</v>
      </c>
    </row>
    <row r="6" spans="2:5" x14ac:dyDescent="0.25">
      <c r="B6" s="106" t="s">
        <v>2</v>
      </c>
      <c r="C6" s="107">
        <v>20995</v>
      </c>
      <c r="D6" s="108">
        <v>22200</v>
      </c>
    </row>
    <row r="7" spans="2:5" x14ac:dyDescent="0.25">
      <c r="B7" s="103" t="s">
        <v>3</v>
      </c>
      <c r="C7" s="104">
        <v>74311</v>
      </c>
      <c r="D7" s="105">
        <v>72076</v>
      </c>
    </row>
    <row r="8" spans="2:5" x14ac:dyDescent="0.25">
      <c r="B8" s="106" t="s">
        <v>4</v>
      </c>
      <c r="C8" s="107">
        <v>56984</v>
      </c>
      <c r="D8" s="108">
        <v>53722</v>
      </c>
    </row>
    <row r="9" spans="2:5" x14ac:dyDescent="0.25">
      <c r="B9" s="106" t="s">
        <v>5</v>
      </c>
      <c r="C9" s="107">
        <v>17328</v>
      </c>
      <c r="D9" s="108">
        <v>18354</v>
      </c>
    </row>
    <row r="10" spans="2:5" x14ac:dyDescent="0.25">
      <c r="B10" s="109" t="s">
        <v>6</v>
      </c>
      <c r="C10" s="110">
        <v>28174</v>
      </c>
      <c r="D10" s="111">
        <v>27957</v>
      </c>
    </row>
    <row r="11" spans="2:5" x14ac:dyDescent="0.25">
      <c r="B11" s="112" t="s">
        <v>7</v>
      </c>
      <c r="C11" s="107">
        <v>1336</v>
      </c>
      <c r="D11" s="108">
        <v>860</v>
      </c>
    </row>
    <row r="12" spans="2:5" x14ac:dyDescent="0.25">
      <c r="B12" s="112" t="s">
        <v>8</v>
      </c>
      <c r="C12" s="107">
        <v>18023</v>
      </c>
      <c r="D12" s="108">
        <v>16976</v>
      </c>
    </row>
    <row r="13" spans="2:5" x14ac:dyDescent="0.25">
      <c r="B13" s="112" t="s">
        <v>9</v>
      </c>
      <c r="C13" s="107">
        <v>9252</v>
      </c>
      <c r="D13" s="108">
        <v>8964</v>
      </c>
    </row>
    <row r="14" spans="2:5" x14ac:dyDescent="0.25">
      <c r="B14" s="112" t="s">
        <v>10</v>
      </c>
      <c r="C14" s="107">
        <v>235</v>
      </c>
      <c r="D14" s="108">
        <v>249</v>
      </c>
    </row>
    <row r="15" spans="2:5" x14ac:dyDescent="0.25">
      <c r="B15" s="113" t="s">
        <v>11</v>
      </c>
      <c r="C15" s="104">
        <v>2000</v>
      </c>
      <c r="D15" s="105">
        <v>2628</v>
      </c>
    </row>
    <row r="16" spans="2:5" x14ac:dyDescent="0.25">
      <c r="B16" s="112" t="s">
        <v>12</v>
      </c>
      <c r="C16" s="107">
        <v>94</v>
      </c>
      <c r="D16" s="108">
        <v>1036</v>
      </c>
    </row>
    <row r="17" spans="2:4" x14ac:dyDescent="0.25">
      <c r="B17" s="112" t="s">
        <v>13</v>
      </c>
      <c r="C17" s="107">
        <v>886</v>
      </c>
      <c r="D17" s="108">
        <v>1018</v>
      </c>
    </row>
    <row r="18" spans="2:4" x14ac:dyDescent="0.25">
      <c r="B18" s="113" t="s">
        <v>14</v>
      </c>
      <c r="C18" s="104">
        <v>1208</v>
      </c>
      <c r="D18" s="105">
        <v>2646</v>
      </c>
    </row>
    <row r="19" spans="2:4" x14ac:dyDescent="0.25">
      <c r="B19" s="112" t="s">
        <v>15</v>
      </c>
      <c r="C19" s="107">
        <v>3</v>
      </c>
      <c r="D19" s="108">
        <v>7</v>
      </c>
    </row>
    <row r="20" spans="2:4" x14ac:dyDescent="0.25">
      <c r="B20" s="109" t="s">
        <v>100</v>
      </c>
      <c r="C20" s="110">
        <v>1205</v>
      </c>
      <c r="D20" s="111">
        <v>2639</v>
      </c>
    </row>
    <row r="21" spans="2:4" ht="16.5" customHeight="1" x14ac:dyDescent="0.25">
      <c r="B21" s="106" t="s">
        <v>18</v>
      </c>
      <c r="C21" s="107">
        <v>1425</v>
      </c>
      <c r="D21" s="108">
        <v>2682</v>
      </c>
    </row>
    <row r="22" spans="2:4" x14ac:dyDescent="0.25">
      <c r="B22" s="106" t="s">
        <v>16</v>
      </c>
      <c r="C22" s="107">
        <v>-220</v>
      </c>
      <c r="D22" s="108">
        <v>-43</v>
      </c>
    </row>
    <row r="23" spans="2:4" x14ac:dyDescent="0.25">
      <c r="B23" s="114" t="s">
        <v>151</v>
      </c>
      <c r="C23" s="104"/>
      <c r="D23" s="105"/>
    </row>
    <row r="24" spans="2:4" x14ac:dyDescent="0.25">
      <c r="B24" s="115" t="s">
        <v>19</v>
      </c>
      <c r="C24" s="116">
        <v>0.17</v>
      </c>
      <c r="D24" s="117">
        <v>0.37</v>
      </c>
    </row>
    <row r="25" spans="2:4" ht="15.75" thickBot="1" x14ac:dyDescent="0.3">
      <c r="B25" s="118" t="s">
        <v>20</v>
      </c>
      <c r="C25" s="119">
        <v>0.17</v>
      </c>
      <c r="D25" s="120">
        <v>0.37</v>
      </c>
    </row>
    <row r="26" spans="2:4" ht="15.75" thickTop="1" x14ac:dyDescent="0.25"/>
  </sheetData>
  <mergeCells count="1">
    <mergeCell ref="C2:D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B14" sqref="B14"/>
    </sheetView>
  </sheetViews>
  <sheetFormatPr defaultRowHeight="15" x14ac:dyDescent="0.25"/>
  <cols>
    <col min="1" max="1" width="3.7109375" customWidth="1"/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87" t="s">
        <v>21</v>
      </c>
      <c r="D2" s="188"/>
      <c r="E2" s="13"/>
      <c r="F2" s="13"/>
    </row>
    <row r="3" spans="2:6" ht="36.75" customHeight="1" thickTop="1" x14ac:dyDescent="0.25">
      <c r="B3" s="12"/>
      <c r="C3" s="43" t="s">
        <v>84</v>
      </c>
      <c r="D3" s="44" t="s">
        <v>85</v>
      </c>
    </row>
    <row r="4" spans="2:6" x14ac:dyDescent="0.25">
      <c r="B4" s="121" t="s">
        <v>98</v>
      </c>
      <c r="C4" s="122">
        <v>1205</v>
      </c>
      <c r="D4" s="123">
        <v>2639</v>
      </c>
    </row>
    <row r="5" spans="2:6" x14ac:dyDescent="0.25">
      <c r="B5" s="124" t="s">
        <v>101</v>
      </c>
      <c r="C5" s="125">
        <v>0</v>
      </c>
      <c r="D5" s="126">
        <v>6</v>
      </c>
    </row>
    <row r="6" spans="2:6" x14ac:dyDescent="0.25">
      <c r="B6" s="121" t="s">
        <v>102</v>
      </c>
      <c r="C6" s="122">
        <v>1205</v>
      </c>
      <c r="D6" s="123">
        <v>2633</v>
      </c>
    </row>
    <row r="7" spans="2:6" x14ac:dyDescent="0.25">
      <c r="B7" s="127" t="s">
        <v>103</v>
      </c>
      <c r="C7" s="125">
        <v>1425</v>
      </c>
      <c r="D7" s="128">
        <v>2676</v>
      </c>
    </row>
    <row r="8" spans="2:6" x14ac:dyDescent="0.25">
      <c r="B8" s="129" t="s">
        <v>104</v>
      </c>
      <c r="C8" s="130">
        <v>-220</v>
      </c>
      <c r="D8" s="131">
        <v>-43</v>
      </c>
    </row>
    <row r="9" spans="2:6" ht="15.75" thickBot="1" x14ac:dyDescent="0.3">
      <c r="B9" s="132" t="s">
        <v>51</v>
      </c>
      <c r="C9" s="133">
        <v>0</v>
      </c>
      <c r="D9" s="134">
        <v>0</v>
      </c>
    </row>
    <row r="10" spans="2:6" ht="15.75" thickTop="1" x14ac:dyDescent="0.25"/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opLeftCell="A10" zoomScaleNormal="100" workbookViewId="0">
      <selection activeCell="E9" sqref="E9"/>
    </sheetView>
  </sheetViews>
  <sheetFormatPr defaultRowHeight="15" x14ac:dyDescent="0.25"/>
  <cols>
    <col min="1" max="1" width="4.42578125" customWidth="1"/>
    <col min="2" max="2" width="61.85546875" customWidth="1"/>
    <col min="3" max="4" width="13.140625" customWidth="1"/>
    <col min="5" max="5" width="19" customWidth="1"/>
  </cols>
  <sheetData>
    <row r="1" spans="2:4" ht="15.75" thickBot="1" x14ac:dyDescent="0.3"/>
    <row r="2" spans="2:4" ht="16.5" thickTop="1" thickBot="1" x14ac:dyDescent="0.3">
      <c r="C2" s="189" t="s">
        <v>21</v>
      </c>
      <c r="D2" s="190"/>
    </row>
    <row r="3" spans="2:4" ht="25.5" customHeight="1" thickTop="1" x14ac:dyDescent="0.25">
      <c r="B3" s="39" t="s">
        <v>36</v>
      </c>
      <c r="C3" s="40" t="s">
        <v>86</v>
      </c>
      <c r="D3" s="42" t="s">
        <v>87</v>
      </c>
    </row>
    <row r="4" spans="2:4" x14ac:dyDescent="0.25">
      <c r="B4" s="141" t="s">
        <v>22</v>
      </c>
      <c r="C4" s="142">
        <v>34366</v>
      </c>
      <c r="D4" s="143">
        <f>SUM(D5:D9)</f>
        <v>32031</v>
      </c>
    </row>
    <row r="5" spans="2:4" x14ac:dyDescent="0.25">
      <c r="B5" s="124" t="s">
        <v>23</v>
      </c>
      <c r="C5" s="144">
        <v>28389</v>
      </c>
      <c r="D5" s="145">
        <v>27472</v>
      </c>
    </row>
    <row r="6" spans="2:4" x14ac:dyDescent="0.25">
      <c r="B6" s="124" t="s">
        <v>24</v>
      </c>
      <c r="C6" s="144">
        <v>2267</v>
      </c>
      <c r="D6" s="145">
        <v>1499</v>
      </c>
    </row>
    <row r="7" spans="2:4" x14ac:dyDescent="0.25">
      <c r="B7" s="124" t="s">
        <v>25</v>
      </c>
      <c r="C7" s="144">
        <v>1064</v>
      </c>
      <c r="D7" s="145">
        <v>1087</v>
      </c>
    </row>
    <row r="8" spans="2:4" x14ac:dyDescent="0.25">
      <c r="B8" s="124" t="s">
        <v>27</v>
      </c>
      <c r="C8" s="144">
        <v>2112</v>
      </c>
      <c r="D8" s="145">
        <v>1503</v>
      </c>
    </row>
    <row r="9" spans="2:4" x14ac:dyDescent="0.25">
      <c r="B9" s="124" t="s">
        <v>28</v>
      </c>
      <c r="C9" s="144">
        <v>535</v>
      </c>
      <c r="D9" s="145">
        <v>470</v>
      </c>
    </row>
    <row r="10" spans="2:4" x14ac:dyDescent="0.25">
      <c r="B10" s="135" t="s">
        <v>29</v>
      </c>
      <c r="C10" s="142">
        <v>51413</v>
      </c>
      <c r="D10" s="143">
        <f>SUM(D11:D15)</f>
        <v>47273</v>
      </c>
    </row>
    <row r="11" spans="2:4" x14ac:dyDescent="0.25">
      <c r="B11" s="124" t="s">
        <v>30</v>
      </c>
      <c r="C11" s="144">
        <v>27338</v>
      </c>
      <c r="D11" s="145">
        <v>23945</v>
      </c>
    </row>
    <row r="12" spans="2:4" x14ac:dyDescent="0.25">
      <c r="B12" s="124" t="s">
        <v>31</v>
      </c>
      <c r="C12" s="144">
        <v>16120</v>
      </c>
      <c r="D12" s="145">
        <v>19512</v>
      </c>
    </row>
    <row r="13" spans="2:4" x14ac:dyDescent="0.25">
      <c r="B13" s="124" t="s">
        <v>32</v>
      </c>
      <c r="C13" s="144">
        <v>4098</v>
      </c>
      <c r="D13" s="145">
        <v>2492</v>
      </c>
    </row>
    <row r="14" spans="2:4" x14ac:dyDescent="0.25">
      <c r="B14" s="124" t="s">
        <v>26</v>
      </c>
      <c r="C14" s="144">
        <v>71</v>
      </c>
      <c r="D14" s="145">
        <v>0</v>
      </c>
    </row>
    <row r="15" spans="2:4" x14ac:dyDescent="0.25">
      <c r="B15" s="124" t="s">
        <v>33</v>
      </c>
      <c r="C15" s="144">
        <v>3785</v>
      </c>
      <c r="D15" s="145">
        <v>1324</v>
      </c>
    </row>
    <row r="16" spans="2:4" x14ac:dyDescent="0.25">
      <c r="B16" s="146" t="s">
        <v>34</v>
      </c>
      <c r="C16" s="147">
        <v>0</v>
      </c>
      <c r="D16" s="148">
        <v>0</v>
      </c>
    </row>
    <row r="17" spans="2:5" ht="15.75" thickBot="1" x14ac:dyDescent="0.3">
      <c r="B17" s="149" t="s">
        <v>35</v>
      </c>
      <c r="C17" s="150">
        <v>85779</v>
      </c>
      <c r="D17" s="151">
        <v>79304</v>
      </c>
      <c r="E17" s="9"/>
    </row>
    <row r="18" spans="2:5" ht="16.5" thickTop="1" thickBot="1" x14ac:dyDescent="0.3"/>
    <row r="19" spans="2:5" ht="16.5" thickTop="1" thickBot="1" x14ac:dyDescent="0.3">
      <c r="C19" s="189" t="s">
        <v>21</v>
      </c>
      <c r="D19" s="190"/>
    </row>
    <row r="20" spans="2:5" ht="23.25" thickTop="1" x14ac:dyDescent="0.25">
      <c r="B20" s="39" t="s">
        <v>37</v>
      </c>
      <c r="C20" s="40" t="s">
        <v>86</v>
      </c>
      <c r="D20" s="41" t="s">
        <v>87</v>
      </c>
    </row>
    <row r="21" spans="2:5" x14ac:dyDescent="0.25">
      <c r="B21" s="135" t="s">
        <v>38</v>
      </c>
      <c r="C21" s="136">
        <f>SUM(C22:C27)</f>
        <v>38364</v>
      </c>
      <c r="D21" s="137">
        <f>SUM(D22:D27)</f>
        <v>37355</v>
      </c>
      <c r="E21" s="9"/>
    </row>
    <row r="22" spans="2:5" x14ac:dyDescent="0.25">
      <c r="B22" s="124" t="s">
        <v>39</v>
      </c>
      <c r="C22" s="138">
        <v>1800</v>
      </c>
      <c r="D22" s="139">
        <v>1800</v>
      </c>
    </row>
    <row r="23" spans="2:5" x14ac:dyDescent="0.25">
      <c r="B23" s="124" t="s">
        <v>40</v>
      </c>
      <c r="C23" s="138">
        <v>23815</v>
      </c>
      <c r="D23" s="139">
        <v>23815</v>
      </c>
    </row>
    <row r="24" spans="2:5" x14ac:dyDescent="0.25">
      <c r="B24" s="124" t="s">
        <v>41</v>
      </c>
      <c r="C24" s="138">
        <v>10435</v>
      </c>
      <c r="D24" s="139">
        <v>7386</v>
      </c>
    </row>
    <row r="25" spans="2:5" x14ac:dyDescent="0.25">
      <c r="B25" s="124" t="s">
        <v>105</v>
      </c>
      <c r="C25" s="138">
        <v>19</v>
      </c>
      <c r="D25" s="139">
        <v>19</v>
      </c>
    </row>
    <row r="26" spans="2:5" x14ac:dyDescent="0.25">
      <c r="B26" s="124" t="s">
        <v>42</v>
      </c>
      <c r="C26" s="138">
        <v>2508</v>
      </c>
      <c r="D26" s="139">
        <v>4328</v>
      </c>
    </row>
    <row r="27" spans="2:5" x14ac:dyDescent="0.25">
      <c r="B27" s="124" t="s">
        <v>106</v>
      </c>
      <c r="C27" s="138">
        <v>-213</v>
      </c>
      <c r="D27" s="139">
        <v>7</v>
      </c>
    </row>
    <row r="28" spans="2:5" x14ac:dyDescent="0.25">
      <c r="B28" s="135" t="s">
        <v>43</v>
      </c>
      <c r="C28" s="136">
        <f>SUM(C29:C33)</f>
        <v>5194</v>
      </c>
      <c r="D28" s="137">
        <f>SUM(D29:D33)</f>
        <v>4937</v>
      </c>
      <c r="E28" s="9"/>
    </row>
    <row r="29" spans="2:5" ht="15" customHeight="1" x14ac:dyDescent="0.25">
      <c r="B29" s="124" t="s">
        <v>107</v>
      </c>
      <c r="C29" s="138">
        <v>3232</v>
      </c>
      <c r="D29" s="139">
        <v>2911</v>
      </c>
    </row>
    <row r="30" spans="2:5" x14ac:dyDescent="0.25">
      <c r="B30" s="124" t="s">
        <v>108</v>
      </c>
      <c r="C30" s="138">
        <v>82</v>
      </c>
      <c r="D30" s="139">
        <v>74</v>
      </c>
    </row>
    <row r="31" spans="2:5" x14ac:dyDescent="0.25">
      <c r="B31" s="124" t="s">
        <v>109</v>
      </c>
      <c r="C31" s="138">
        <v>552</v>
      </c>
      <c r="D31" s="139">
        <v>747</v>
      </c>
    </row>
    <row r="32" spans="2:5" ht="15.75" customHeight="1" x14ac:dyDescent="0.25">
      <c r="B32" s="124" t="s">
        <v>44</v>
      </c>
      <c r="C32" s="138">
        <v>278</v>
      </c>
      <c r="D32" s="139">
        <v>155</v>
      </c>
    </row>
    <row r="33" spans="2:4" x14ac:dyDescent="0.25">
      <c r="B33" s="124" t="s">
        <v>45</v>
      </c>
      <c r="C33" s="138">
        <v>1050</v>
      </c>
      <c r="D33" s="139">
        <v>1050</v>
      </c>
    </row>
    <row r="34" spans="2:4" x14ac:dyDescent="0.25">
      <c r="B34" s="135" t="s">
        <v>46</v>
      </c>
      <c r="C34" s="136">
        <f>SUM(C35:C41)+1</f>
        <v>42221</v>
      </c>
      <c r="D34" s="137">
        <f>SUM(D35:D41)</f>
        <v>37012</v>
      </c>
    </row>
    <row r="35" spans="2:4" ht="25.5" x14ac:dyDescent="0.25">
      <c r="B35" s="124" t="s">
        <v>107</v>
      </c>
      <c r="C35" s="138">
        <v>15219</v>
      </c>
      <c r="D35" s="139">
        <v>13569</v>
      </c>
    </row>
    <row r="36" spans="2:4" x14ac:dyDescent="0.25">
      <c r="B36" s="124" t="s">
        <v>108</v>
      </c>
      <c r="C36" s="138">
        <v>2837</v>
      </c>
      <c r="D36" s="139">
        <v>2951</v>
      </c>
    </row>
    <row r="37" spans="2:4" x14ac:dyDescent="0.25">
      <c r="B37" s="124" t="s">
        <v>109</v>
      </c>
      <c r="C37" s="138">
        <v>195</v>
      </c>
      <c r="D37" s="139">
        <v>226</v>
      </c>
    </row>
    <row r="38" spans="2:4" x14ac:dyDescent="0.25">
      <c r="B38" s="124" t="s">
        <v>47</v>
      </c>
      <c r="C38" s="138">
        <v>22486</v>
      </c>
      <c r="D38" s="139">
        <v>19336</v>
      </c>
    </row>
    <row r="39" spans="2:4" x14ac:dyDescent="0.25">
      <c r="B39" s="140" t="s">
        <v>48</v>
      </c>
      <c r="C39" s="138">
        <v>470</v>
      </c>
      <c r="D39" s="139">
        <v>0</v>
      </c>
    </row>
    <row r="40" spans="2:4" x14ac:dyDescent="0.25">
      <c r="B40" s="124" t="s">
        <v>49</v>
      </c>
      <c r="C40" s="138">
        <v>69</v>
      </c>
      <c r="D40" s="139">
        <v>45</v>
      </c>
    </row>
    <row r="41" spans="2:4" x14ac:dyDescent="0.25">
      <c r="B41" s="124" t="s">
        <v>45</v>
      </c>
      <c r="C41" s="138">
        <v>944</v>
      </c>
      <c r="D41" s="139">
        <v>885</v>
      </c>
    </row>
    <row r="42" spans="2:4" x14ac:dyDescent="0.25">
      <c r="B42" s="141" t="s">
        <v>50</v>
      </c>
      <c r="C42" s="136">
        <f>C21+C28+C34</f>
        <v>85779</v>
      </c>
      <c r="D42" s="137">
        <f>D21+D28+D34</f>
        <v>79304</v>
      </c>
    </row>
    <row r="44" spans="2:4" x14ac:dyDescent="0.25">
      <c r="C44" s="9"/>
      <c r="D44" s="9"/>
    </row>
  </sheetData>
  <mergeCells count="2">
    <mergeCell ref="C2:D2"/>
    <mergeCell ref="C19:D19"/>
  </mergeCells>
  <pageMargins left="0.7" right="0.7" top="0.75" bottom="0.75" header="0.3" footer="0.3"/>
  <pageSetup paperSize="9" scale="85" orientation="portrait" horizontalDpi="0" verticalDpi="0" r:id="rId1"/>
  <ignoredErrors>
    <ignoredError sqref="D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4" workbookViewId="0">
      <selection activeCell="B28" sqref="B28"/>
    </sheetView>
  </sheetViews>
  <sheetFormatPr defaultRowHeight="15" x14ac:dyDescent="0.25"/>
  <cols>
    <col min="1" max="1" width="4" customWidth="1"/>
    <col min="2" max="2" width="36.28515625" customWidth="1"/>
    <col min="3" max="3" width="11" customWidth="1"/>
    <col min="4" max="4" width="16.28515625" customWidth="1"/>
    <col min="5" max="5" width="11" customWidth="1"/>
    <col min="6" max="7" width="12" customWidth="1"/>
    <col min="8" max="8" width="11" customWidth="1"/>
    <col min="9" max="9" width="12" customWidth="1"/>
  </cols>
  <sheetData>
    <row r="1" spans="2:12" ht="15.75" thickBot="1" x14ac:dyDescent="0.3"/>
    <row r="2" spans="2:12" ht="16.5" thickTop="1" thickBot="1" x14ac:dyDescent="0.3">
      <c r="C2" s="189" t="s">
        <v>21</v>
      </c>
      <c r="D2" s="197"/>
      <c r="E2" s="197"/>
      <c r="F2" s="197"/>
      <c r="G2" s="197"/>
      <c r="H2" s="197"/>
      <c r="I2" s="190"/>
    </row>
    <row r="3" spans="2:12" ht="57" thickTop="1" x14ac:dyDescent="0.25">
      <c r="B3" s="36"/>
      <c r="C3" s="37" t="s">
        <v>39</v>
      </c>
      <c r="D3" s="37" t="s">
        <v>52</v>
      </c>
      <c r="E3" s="37" t="s">
        <v>41</v>
      </c>
      <c r="F3" s="37" t="s">
        <v>105</v>
      </c>
      <c r="G3" s="37" t="s">
        <v>42</v>
      </c>
      <c r="H3" s="37" t="s">
        <v>110</v>
      </c>
      <c r="I3" s="38" t="s">
        <v>53</v>
      </c>
      <c r="K3" s="9"/>
    </row>
    <row r="4" spans="2:12" x14ac:dyDescent="0.25">
      <c r="B4" s="194" t="s">
        <v>88</v>
      </c>
      <c r="C4" s="195"/>
      <c r="D4" s="195"/>
      <c r="E4" s="195"/>
      <c r="F4" s="195"/>
      <c r="G4" s="195"/>
      <c r="H4" s="195"/>
      <c r="I4" s="196"/>
      <c r="K4" s="9"/>
    </row>
    <row r="5" spans="2:12" x14ac:dyDescent="0.25">
      <c r="B5" s="152" t="s">
        <v>112</v>
      </c>
      <c r="C5" s="153">
        <v>1800</v>
      </c>
      <c r="D5" s="153">
        <v>23816</v>
      </c>
      <c r="E5" s="153">
        <v>7106</v>
      </c>
      <c r="F5" s="153">
        <v>24</v>
      </c>
      <c r="G5" s="153">
        <v>4226</v>
      </c>
      <c r="H5" s="153">
        <f>H23</f>
        <v>-213</v>
      </c>
      <c r="I5" s="154">
        <f>C5+D5+E5+F5+G5+H5</f>
        <v>36759</v>
      </c>
      <c r="K5" s="9"/>
    </row>
    <row r="6" spans="2:12" x14ac:dyDescent="0.25">
      <c r="B6" s="155" t="s">
        <v>99</v>
      </c>
      <c r="C6" s="156">
        <v>0</v>
      </c>
      <c r="D6" s="156">
        <v>0</v>
      </c>
      <c r="E6" s="156">
        <v>0</v>
      </c>
      <c r="F6" s="156">
        <v>0</v>
      </c>
      <c r="G6" s="156">
        <v>-500</v>
      </c>
      <c r="H6" s="156">
        <v>0</v>
      </c>
      <c r="I6" s="157">
        <f t="shared" ref="I6" si="0">C6+D6+E6+F6+G6+H6</f>
        <v>-500</v>
      </c>
      <c r="K6" s="9"/>
      <c r="L6" s="9"/>
    </row>
    <row r="7" spans="2:12" ht="25.5" x14ac:dyDescent="0.25">
      <c r="B7" s="152" t="s">
        <v>111</v>
      </c>
      <c r="C7" s="153">
        <f t="shared" ref="C7:H7" si="1">C5</f>
        <v>1800</v>
      </c>
      <c r="D7" s="153">
        <f t="shared" si="1"/>
        <v>23816</v>
      </c>
      <c r="E7" s="153">
        <f t="shared" si="1"/>
        <v>7106</v>
      </c>
      <c r="F7" s="153">
        <f t="shared" si="1"/>
        <v>24</v>
      </c>
      <c r="G7" s="153">
        <f t="shared" si="1"/>
        <v>4226</v>
      </c>
      <c r="H7" s="153">
        <f t="shared" si="1"/>
        <v>-213</v>
      </c>
      <c r="I7" s="154">
        <f>C7+D7+E7+F7+G7+H7</f>
        <v>36759</v>
      </c>
      <c r="K7" s="9"/>
    </row>
    <row r="8" spans="2:12" ht="15" customHeight="1" x14ac:dyDescent="0.25">
      <c r="B8" s="158" t="s">
        <v>113</v>
      </c>
      <c r="C8" s="191"/>
      <c r="D8" s="192"/>
      <c r="E8" s="192"/>
      <c r="F8" s="192"/>
      <c r="G8" s="192"/>
      <c r="H8" s="192"/>
      <c r="I8" s="193"/>
      <c r="K8" s="9"/>
    </row>
    <row r="9" spans="2:12" x14ac:dyDescent="0.25">
      <c r="B9" s="155" t="s">
        <v>98</v>
      </c>
      <c r="C9" s="156">
        <v>0</v>
      </c>
      <c r="D9" s="156">
        <v>0</v>
      </c>
      <c r="E9" s="156">
        <v>0</v>
      </c>
      <c r="F9" s="156">
        <v>0</v>
      </c>
      <c r="G9" s="156">
        <v>2682</v>
      </c>
      <c r="H9" s="156">
        <v>-43</v>
      </c>
      <c r="I9" s="157">
        <f t="shared" ref="I9:I12" si="2">C9+D9+E9+F9+G9+H9</f>
        <v>2639</v>
      </c>
      <c r="K9" s="9"/>
    </row>
    <row r="10" spans="2:12" x14ac:dyDescent="0.25">
      <c r="B10" s="159" t="s">
        <v>114</v>
      </c>
      <c r="C10" s="156">
        <v>0</v>
      </c>
      <c r="D10" s="156">
        <v>0</v>
      </c>
      <c r="E10" s="156">
        <v>1397</v>
      </c>
      <c r="F10" s="156">
        <v>0</v>
      </c>
      <c r="G10" s="156">
        <v>-1397</v>
      </c>
      <c r="H10" s="156">
        <v>0</v>
      </c>
      <c r="I10" s="157">
        <f t="shared" si="2"/>
        <v>0</v>
      </c>
      <c r="K10" s="9"/>
    </row>
    <row r="11" spans="2:12" x14ac:dyDescent="0.25">
      <c r="B11" s="155" t="s">
        <v>115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50</v>
      </c>
      <c r="I11" s="157">
        <f t="shared" si="2"/>
        <v>50</v>
      </c>
    </row>
    <row r="12" spans="2:12" ht="38.25" x14ac:dyDescent="0.25">
      <c r="B12" s="155" t="s">
        <v>116</v>
      </c>
      <c r="C12" s="156">
        <v>0</v>
      </c>
      <c r="D12" s="156">
        <v>0</v>
      </c>
      <c r="E12" s="156">
        <v>0</v>
      </c>
      <c r="F12" s="156">
        <v>-5</v>
      </c>
      <c r="G12" s="156">
        <v>0</v>
      </c>
      <c r="H12" s="156">
        <v>0</v>
      </c>
      <c r="I12" s="157">
        <f t="shared" si="2"/>
        <v>-5</v>
      </c>
    </row>
    <row r="13" spans="2:12" ht="25.5" x14ac:dyDescent="0.25">
      <c r="B13" s="152" t="s">
        <v>102</v>
      </c>
      <c r="C13" s="153">
        <f>C9+C10+C11+C12</f>
        <v>0</v>
      </c>
      <c r="D13" s="153">
        <f t="shared" ref="D13:I13" si="3">D9+D10+D11+D12</f>
        <v>0</v>
      </c>
      <c r="E13" s="153">
        <f t="shared" si="3"/>
        <v>1397</v>
      </c>
      <c r="F13" s="153">
        <f t="shared" si="3"/>
        <v>-5</v>
      </c>
      <c r="G13" s="153">
        <f t="shared" si="3"/>
        <v>1285</v>
      </c>
      <c r="H13" s="153">
        <f t="shared" si="3"/>
        <v>7</v>
      </c>
      <c r="I13" s="154">
        <f t="shared" si="3"/>
        <v>2684</v>
      </c>
    </row>
    <row r="14" spans="2:12" x14ac:dyDescent="0.25">
      <c r="B14" s="198" t="s">
        <v>117</v>
      </c>
      <c r="C14" s="199"/>
      <c r="D14" s="199"/>
      <c r="E14" s="199"/>
      <c r="F14" s="199"/>
      <c r="G14" s="199"/>
      <c r="H14" s="199"/>
      <c r="I14" s="200"/>
    </row>
    <row r="15" spans="2:12" x14ac:dyDescent="0.25">
      <c r="B15" s="155" t="s">
        <v>118</v>
      </c>
      <c r="C15" s="156">
        <v>0</v>
      </c>
      <c r="D15" s="156">
        <v>0</v>
      </c>
      <c r="E15" s="156">
        <v>-1115</v>
      </c>
      <c r="F15" s="156">
        <v>0</v>
      </c>
      <c r="G15" s="156">
        <v>-684</v>
      </c>
      <c r="H15" s="156">
        <v>0</v>
      </c>
      <c r="I15" s="157">
        <v>-1800</v>
      </c>
    </row>
    <row r="16" spans="2:12" x14ac:dyDescent="0.25">
      <c r="B16" s="152" t="s">
        <v>119</v>
      </c>
      <c r="C16" s="153">
        <f>C7+C13+C15</f>
        <v>1800</v>
      </c>
      <c r="D16" s="153">
        <v>23815</v>
      </c>
      <c r="E16" s="153">
        <v>7386</v>
      </c>
      <c r="F16" s="153">
        <v>19</v>
      </c>
      <c r="G16" s="153">
        <v>4328</v>
      </c>
      <c r="H16" s="153">
        <v>7</v>
      </c>
      <c r="I16" s="154">
        <v>37335</v>
      </c>
    </row>
    <row r="17" spans="2:10" x14ac:dyDescent="0.25">
      <c r="B17" s="152" t="s">
        <v>120</v>
      </c>
      <c r="C17" s="153">
        <f>C16</f>
        <v>1800</v>
      </c>
      <c r="D17" s="153">
        <f t="shared" ref="D17:I17" si="4">D16</f>
        <v>23815</v>
      </c>
      <c r="E17" s="153">
        <f t="shared" si="4"/>
        <v>7386</v>
      </c>
      <c r="F17" s="153">
        <f t="shared" si="4"/>
        <v>19</v>
      </c>
      <c r="G17" s="153">
        <f t="shared" si="4"/>
        <v>4328</v>
      </c>
      <c r="H17" s="153">
        <f t="shared" si="4"/>
        <v>7</v>
      </c>
      <c r="I17" s="154">
        <f t="shared" si="4"/>
        <v>37335</v>
      </c>
    </row>
    <row r="18" spans="2:10" ht="17.25" customHeight="1" x14ac:dyDescent="0.25">
      <c r="B18" s="158" t="s">
        <v>113</v>
      </c>
      <c r="C18" s="191"/>
      <c r="D18" s="192"/>
      <c r="E18" s="192"/>
      <c r="F18" s="192"/>
      <c r="G18" s="192"/>
      <c r="H18" s="192"/>
      <c r="I18" s="193"/>
    </row>
    <row r="19" spans="2:10" x14ac:dyDescent="0.25">
      <c r="B19" s="155" t="s">
        <v>98</v>
      </c>
      <c r="C19" s="156">
        <v>0</v>
      </c>
      <c r="D19" s="156">
        <v>0</v>
      </c>
      <c r="E19" s="156">
        <v>0</v>
      </c>
      <c r="F19" s="156">
        <v>0</v>
      </c>
      <c r="G19" s="156">
        <v>1409</v>
      </c>
      <c r="H19" s="156">
        <v>-220</v>
      </c>
      <c r="I19" s="157">
        <v>1189</v>
      </c>
    </row>
    <row r="20" spans="2:10" x14ac:dyDescent="0.25">
      <c r="B20" s="159" t="s">
        <v>97</v>
      </c>
      <c r="C20" s="156">
        <v>0</v>
      </c>
      <c r="D20" s="156">
        <v>0</v>
      </c>
      <c r="E20" s="156">
        <v>3048</v>
      </c>
      <c r="F20" s="156">
        <v>0</v>
      </c>
      <c r="G20" s="156">
        <v>-3048</v>
      </c>
      <c r="H20" s="156">
        <v>0</v>
      </c>
      <c r="I20" s="157">
        <v>0</v>
      </c>
    </row>
    <row r="21" spans="2:10" x14ac:dyDescent="0.25">
      <c r="B21" s="155" t="s">
        <v>121</v>
      </c>
      <c r="C21" s="156">
        <v>0</v>
      </c>
      <c r="D21" s="156">
        <v>0</v>
      </c>
      <c r="E21" s="156">
        <v>0</v>
      </c>
      <c r="F21" s="156">
        <v>0</v>
      </c>
      <c r="G21" s="156">
        <v>-197</v>
      </c>
      <c r="H21" s="156">
        <v>0</v>
      </c>
      <c r="I21" s="157">
        <v>-197</v>
      </c>
    </row>
    <row r="22" spans="2:10" ht="25.5" x14ac:dyDescent="0.25">
      <c r="B22" s="152" t="s">
        <v>102</v>
      </c>
      <c r="C22" s="160">
        <v>0</v>
      </c>
      <c r="D22" s="160">
        <v>0</v>
      </c>
      <c r="E22" s="160">
        <v>3048</v>
      </c>
      <c r="F22" s="160">
        <v>0</v>
      </c>
      <c r="G22" s="160">
        <v>-1820</v>
      </c>
      <c r="H22" s="160">
        <v>-220</v>
      </c>
      <c r="I22" s="161">
        <v>-1008</v>
      </c>
    </row>
    <row r="23" spans="2:10" ht="15.75" thickBot="1" x14ac:dyDescent="0.3">
      <c r="B23" s="162" t="s">
        <v>89</v>
      </c>
      <c r="C23" s="163">
        <v>1800</v>
      </c>
      <c r="D23" s="163">
        <v>23815</v>
      </c>
      <c r="E23" s="163">
        <v>10435</v>
      </c>
      <c r="F23" s="163">
        <v>19</v>
      </c>
      <c r="G23" s="163">
        <v>2508</v>
      </c>
      <c r="H23" s="163">
        <v>-213</v>
      </c>
      <c r="I23" s="164">
        <v>38364</v>
      </c>
      <c r="J23" s="9"/>
    </row>
    <row r="24" spans="2:10" ht="15.75" thickTop="1" x14ac:dyDescent="0.25"/>
  </sheetData>
  <mergeCells count="5">
    <mergeCell ref="C18:I18"/>
    <mergeCell ref="B4:I4"/>
    <mergeCell ref="C2:I2"/>
    <mergeCell ref="C8:I8"/>
    <mergeCell ref="B14:I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E17" sqref="E17"/>
    </sheetView>
  </sheetViews>
  <sheetFormatPr defaultRowHeight="15" x14ac:dyDescent="0.25"/>
  <cols>
    <col min="1" max="1" width="4.5703125" customWidth="1"/>
    <col min="2" max="2" width="63.85546875" customWidth="1"/>
    <col min="3" max="3" width="13.140625" customWidth="1"/>
    <col min="4" max="4" width="13.42578125" customWidth="1"/>
    <col min="5" max="5" width="15.140625" customWidth="1"/>
    <col min="6" max="6" width="13.140625" customWidth="1"/>
  </cols>
  <sheetData>
    <row r="1" spans="2:6" ht="15.75" thickBot="1" x14ac:dyDescent="0.3"/>
    <row r="2" spans="2:6" ht="16.5" thickTop="1" thickBot="1" x14ac:dyDescent="0.3">
      <c r="B2" s="32"/>
      <c r="C2" s="201" t="s">
        <v>21</v>
      </c>
      <c r="D2" s="202"/>
      <c r="E2" s="14"/>
      <c r="F2" s="14"/>
    </row>
    <row r="3" spans="2:6" ht="34.5" thickTop="1" x14ac:dyDescent="0.25">
      <c r="B3" s="31"/>
      <c r="C3" s="29" t="s">
        <v>84</v>
      </c>
      <c r="D3" s="30" t="s">
        <v>85</v>
      </c>
    </row>
    <row r="4" spans="2:6" s="10" customFormat="1" ht="15" customHeight="1" x14ac:dyDescent="0.2">
      <c r="B4" s="33" t="s">
        <v>83</v>
      </c>
      <c r="C4" s="34"/>
      <c r="D4" s="35"/>
    </row>
    <row r="5" spans="2:6" s="10" customFormat="1" ht="15" customHeight="1" x14ac:dyDescent="0.2">
      <c r="B5" s="74" t="s">
        <v>91</v>
      </c>
      <c r="C5" s="75">
        <v>1208</v>
      </c>
      <c r="D5" s="76">
        <v>2646</v>
      </c>
    </row>
    <row r="6" spans="2:6" s="10" customFormat="1" ht="15" customHeight="1" x14ac:dyDescent="0.2">
      <c r="B6" s="74" t="s">
        <v>82</v>
      </c>
      <c r="C6" s="77">
        <v>4626</v>
      </c>
      <c r="D6" s="78">
        <v>759</v>
      </c>
      <c r="E6" s="18"/>
    </row>
    <row r="7" spans="2:6" s="10" customFormat="1" ht="15" customHeight="1" x14ac:dyDescent="0.2">
      <c r="B7" s="79" t="s">
        <v>133</v>
      </c>
      <c r="C7" s="75">
        <v>3134</v>
      </c>
      <c r="D7" s="80">
        <v>3275</v>
      </c>
      <c r="E7" s="19"/>
    </row>
    <row r="8" spans="2:6" s="10" customFormat="1" ht="15" customHeight="1" x14ac:dyDescent="0.2">
      <c r="B8" s="79" t="s">
        <v>134</v>
      </c>
      <c r="C8" s="75">
        <v>-111</v>
      </c>
      <c r="D8" s="76">
        <v>-530</v>
      </c>
    </row>
    <row r="9" spans="2:6" s="10" customFormat="1" ht="15" customHeight="1" x14ac:dyDescent="0.2">
      <c r="B9" s="79" t="s">
        <v>135</v>
      </c>
      <c r="C9" s="75">
        <v>-26</v>
      </c>
      <c r="D9" s="76">
        <v>-67</v>
      </c>
    </row>
    <row r="10" spans="2:6" s="10" customFormat="1" ht="15" customHeight="1" x14ac:dyDescent="0.2">
      <c r="B10" s="79" t="s">
        <v>136</v>
      </c>
      <c r="C10" s="81">
        <v>756</v>
      </c>
      <c r="D10" s="82">
        <v>987</v>
      </c>
    </row>
    <row r="11" spans="2:6" s="10" customFormat="1" ht="15" customHeight="1" x14ac:dyDescent="0.2">
      <c r="B11" s="79" t="s">
        <v>137</v>
      </c>
      <c r="C11" s="81">
        <v>-3393</v>
      </c>
      <c r="D11" s="82">
        <v>-5563</v>
      </c>
    </row>
    <row r="12" spans="2:6" s="10" customFormat="1" ht="15" customHeight="1" x14ac:dyDescent="0.2">
      <c r="B12" s="79" t="s">
        <v>138</v>
      </c>
      <c r="C12" s="81">
        <v>1722</v>
      </c>
      <c r="D12" s="82">
        <v>-1363</v>
      </c>
    </row>
    <row r="13" spans="2:6" s="10" customFormat="1" ht="15" customHeight="1" x14ac:dyDescent="0.2">
      <c r="B13" s="79" t="s">
        <v>139</v>
      </c>
      <c r="C13" s="81">
        <v>2989</v>
      </c>
      <c r="D13" s="82">
        <v>2978</v>
      </c>
    </row>
    <row r="14" spans="2:6" s="10" customFormat="1" ht="15" customHeight="1" x14ac:dyDescent="0.2">
      <c r="B14" s="79" t="s">
        <v>140</v>
      </c>
      <c r="C14" s="81">
        <v>-226</v>
      </c>
      <c r="D14" s="82">
        <v>-86</v>
      </c>
    </row>
    <row r="15" spans="2:6" s="10" customFormat="1" ht="15" customHeight="1" x14ac:dyDescent="0.2">
      <c r="B15" s="79" t="s">
        <v>141</v>
      </c>
      <c r="C15" s="81">
        <v>59</v>
      </c>
      <c r="D15" s="82">
        <v>354</v>
      </c>
    </row>
    <row r="16" spans="2:6" s="10" customFormat="1" ht="15" customHeight="1" x14ac:dyDescent="0.2">
      <c r="B16" s="79" t="s">
        <v>142</v>
      </c>
      <c r="C16" s="75">
        <v>-278</v>
      </c>
      <c r="D16" s="76">
        <v>1214</v>
      </c>
    </row>
    <row r="17" spans="2:4" s="10" customFormat="1" ht="15" customHeight="1" x14ac:dyDescent="0.2">
      <c r="B17" s="74" t="s">
        <v>132</v>
      </c>
      <c r="C17" s="77">
        <f>SUM(C5:C6)</f>
        <v>5834</v>
      </c>
      <c r="D17" s="78">
        <v>3845</v>
      </c>
    </row>
    <row r="18" spans="2:4" s="10" customFormat="1" ht="15" customHeight="1" x14ac:dyDescent="0.2">
      <c r="B18" s="83" t="s">
        <v>122</v>
      </c>
      <c r="C18" s="84">
        <v>5834</v>
      </c>
      <c r="D18" s="85">
        <v>3845</v>
      </c>
    </row>
    <row r="19" spans="2:4" s="10" customFormat="1" ht="15" customHeight="1" x14ac:dyDescent="0.2">
      <c r="B19" s="86" t="s">
        <v>130</v>
      </c>
      <c r="C19" s="87"/>
      <c r="D19" s="88"/>
    </row>
    <row r="20" spans="2:4" s="10" customFormat="1" ht="15" customHeight="1" x14ac:dyDescent="0.2">
      <c r="B20" s="89" t="s">
        <v>143</v>
      </c>
      <c r="C20" s="90">
        <v>26</v>
      </c>
      <c r="D20" s="91">
        <v>119</v>
      </c>
    </row>
    <row r="21" spans="2:4" s="10" customFormat="1" ht="15" customHeight="1" x14ac:dyDescent="0.2">
      <c r="B21" s="89" t="s">
        <v>144</v>
      </c>
      <c r="C21" s="90">
        <v>-3354</v>
      </c>
      <c r="D21" s="91">
        <v>-2209</v>
      </c>
    </row>
    <row r="22" spans="2:4" s="10" customFormat="1" ht="15" customHeight="1" x14ac:dyDescent="0.2">
      <c r="B22" s="83" t="s">
        <v>123</v>
      </c>
      <c r="C22" s="92">
        <v>-3328</v>
      </c>
      <c r="D22" s="85">
        <v>-2090</v>
      </c>
    </row>
    <row r="23" spans="2:4" s="10" customFormat="1" ht="15" customHeight="1" x14ac:dyDescent="0.2">
      <c r="B23" s="93" t="s">
        <v>131</v>
      </c>
      <c r="C23" s="94"/>
      <c r="D23" s="95"/>
    </row>
    <row r="24" spans="2:4" s="10" customFormat="1" ht="15" customHeight="1" x14ac:dyDescent="0.2">
      <c r="B24" s="89" t="s">
        <v>145</v>
      </c>
      <c r="C24" s="90">
        <v>3113</v>
      </c>
      <c r="D24" s="91">
        <v>5030</v>
      </c>
    </row>
    <row r="25" spans="2:4" s="10" customFormat="1" ht="15" customHeight="1" x14ac:dyDescent="0.2">
      <c r="B25" s="89" t="s">
        <v>146</v>
      </c>
      <c r="C25" s="90">
        <v>-1060</v>
      </c>
      <c r="D25" s="91">
        <v>-2563</v>
      </c>
    </row>
    <row r="26" spans="2:4" s="10" customFormat="1" ht="15" customHeight="1" x14ac:dyDescent="0.2">
      <c r="B26" s="89" t="s">
        <v>147</v>
      </c>
      <c r="C26" s="90">
        <v>0</v>
      </c>
      <c r="D26" s="91">
        <v>-1800</v>
      </c>
    </row>
    <row r="27" spans="2:4" s="10" customFormat="1" ht="15" customHeight="1" x14ac:dyDescent="0.2">
      <c r="B27" s="89" t="s">
        <v>148</v>
      </c>
      <c r="C27" s="90">
        <v>-1343</v>
      </c>
      <c r="D27" s="91">
        <v>-1266</v>
      </c>
    </row>
    <row r="28" spans="2:4" s="10" customFormat="1" ht="15" customHeight="1" x14ac:dyDescent="0.2">
      <c r="B28" s="89" t="s">
        <v>149</v>
      </c>
      <c r="C28" s="90">
        <v>-756</v>
      </c>
      <c r="D28" s="91">
        <v>-987</v>
      </c>
    </row>
    <row r="29" spans="2:4" s="10" customFormat="1" ht="15" customHeight="1" x14ac:dyDescent="0.2">
      <c r="B29" s="89" t="s">
        <v>150</v>
      </c>
      <c r="C29" s="90">
        <v>0</v>
      </c>
      <c r="D29" s="91">
        <v>50</v>
      </c>
    </row>
    <row r="30" spans="2:4" s="10" customFormat="1" ht="15" customHeight="1" x14ac:dyDescent="0.2">
      <c r="B30" s="96" t="s">
        <v>124</v>
      </c>
      <c r="C30" s="97">
        <v>-45</v>
      </c>
      <c r="D30" s="85">
        <v>-1536</v>
      </c>
    </row>
    <row r="31" spans="2:4" s="10" customFormat="1" ht="15" customHeight="1" x14ac:dyDescent="0.2">
      <c r="B31" s="93" t="s">
        <v>125</v>
      </c>
      <c r="C31" s="98">
        <v>2461</v>
      </c>
      <c r="D31" s="99">
        <v>220</v>
      </c>
    </row>
    <row r="32" spans="2:4" s="10" customFormat="1" ht="15" customHeight="1" x14ac:dyDescent="0.2">
      <c r="B32" s="89" t="s">
        <v>126</v>
      </c>
      <c r="C32" s="90">
        <v>1324</v>
      </c>
      <c r="D32" s="91">
        <v>1104</v>
      </c>
    </row>
    <row r="33" spans="2:4" s="10" customFormat="1" ht="15" customHeight="1" thickBot="1" x14ac:dyDescent="0.25">
      <c r="B33" s="100" t="s">
        <v>127</v>
      </c>
      <c r="C33" s="101">
        <v>3785</v>
      </c>
      <c r="D33" s="102">
        <v>1324</v>
      </c>
    </row>
    <row r="34" spans="2:4" s="10" customFormat="1" ht="12" thickTop="1" x14ac:dyDescent="0.2"/>
    <row r="35" spans="2:4" s="10" customFormat="1" ht="11.25" x14ac:dyDescent="0.2"/>
  </sheetData>
  <mergeCells count="1">
    <mergeCell ref="C2:D2"/>
  </mergeCells>
  <pageMargins left="0.7" right="0.7" top="0.75" bottom="0.75" header="0.3" footer="0.3"/>
  <pageSetup paperSize="9" orientation="portrait" r:id="rId1"/>
  <ignoredErrors>
    <ignoredError sqref="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B5" sqref="B5"/>
    </sheetView>
  </sheetViews>
  <sheetFormatPr defaultRowHeight="15" x14ac:dyDescent="0.25"/>
  <cols>
    <col min="1" max="1" width="9.140625" customWidth="1"/>
    <col min="2" max="2" width="39.28515625" customWidth="1"/>
    <col min="3" max="12" width="10.140625" customWidth="1"/>
  </cols>
  <sheetData>
    <row r="2" spans="2:10" ht="15.75" thickBot="1" x14ac:dyDescent="0.3"/>
    <row r="3" spans="2:10" ht="15.75" customHeight="1" thickTop="1" x14ac:dyDescent="0.25">
      <c r="B3" s="203"/>
      <c r="C3" s="203" t="s">
        <v>55</v>
      </c>
      <c r="D3" s="203" t="s">
        <v>56</v>
      </c>
      <c r="E3" s="203" t="s">
        <v>57</v>
      </c>
      <c r="F3" s="203" t="s">
        <v>58</v>
      </c>
      <c r="G3" s="205" t="s">
        <v>54</v>
      </c>
    </row>
    <row r="4" spans="2:10" x14ac:dyDescent="0.25">
      <c r="B4" s="204"/>
      <c r="C4" s="204"/>
      <c r="D4" s="204"/>
      <c r="E4" s="204"/>
      <c r="F4" s="204"/>
      <c r="G4" s="206"/>
    </row>
    <row r="5" spans="2:10" x14ac:dyDescent="0.25">
      <c r="B5" s="48" t="s">
        <v>0</v>
      </c>
      <c r="C5" s="46">
        <f>'RZiS grupa LUG '!C4</f>
        <v>102485</v>
      </c>
      <c r="D5" s="46">
        <f>'RZiS grupa LUG '!D4</f>
        <v>100032</v>
      </c>
      <c r="E5" s="47">
        <f>C5/'Kursy walut'!$D$6</f>
        <v>24337.449536927095</v>
      </c>
      <c r="F5" s="46">
        <f>D5/'Kursy walut'!$D$5</f>
        <v>23967.797584818858</v>
      </c>
      <c r="G5" s="15">
        <f>(C5/D5)*100</f>
        <v>102.45221529110684</v>
      </c>
    </row>
    <row r="6" spans="2:10" x14ac:dyDescent="0.25">
      <c r="B6" s="57" t="s">
        <v>59</v>
      </c>
      <c r="C6" s="58">
        <f>'Rach.przep.pienięż grupy LUG'!C7</f>
        <v>3134</v>
      </c>
      <c r="D6" s="58">
        <f>'Rach.przep.pienięż grupy LUG'!D7</f>
        <v>3275</v>
      </c>
      <c r="E6" s="59">
        <f>C6/'Kursy walut'!$D$6</f>
        <v>744.24127285680356</v>
      </c>
      <c r="F6" s="58">
        <f>D6/'Kursy walut'!$D$5</f>
        <v>784.69426873682187</v>
      </c>
      <c r="G6" s="60">
        <f t="shared" ref="G6:G13" si="0">(C6/D6)*100</f>
        <v>95.694656488549626</v>
      </c>
    </row>
    <row r="7" spans="2:10" x14ac:dyDescent="0.25">
      <c r="B7" s="49" t="s">
        <v>60</v>
      </c>
      <c r="C7" s="50">
        <f>'RZiS grupa LUG '!C10</f>
        <v>28174</v>
      </c>
      <c r="D7" s="50">
        <f>'RZiS grupa LUG '!D10</f>
        <v>27957</v>
      </c>
      <c r="E7" s="51">
        <f>C7/'Kursy walut'!$D$6</f>
        <v>6690.5723106150554</v>
      </c>
      <c r="F7" s="50">
        <f>D7/'Kursy walut'!$D$5</f>
        <v>6698.5336400230008</v>
      </c>
      <c r="G7" s="52">
        <f t="shared" si="0"/>
        <v>100.77619200915693</v>
      </c>
    </row>
    <row r="8" spans="2:10" x14ac:dyDescent="0.25">
      <c r="B8" s="57" t="s">
        <v>61</v>
      </c>
      <c r="C8" s="58">
        <f>'RZiS grupa LUG '!C10-'RZiS grupa LUG '!C12-'RZiS grupa LUG '!C13</f>
        <v>899</v>
      </c>
      <c r="D8" s="58">
        <f>'RZiS grupa LUG '!D10-'RZiS grupa LUG '!D12-'RZiS grupa LUG '!D13</f>
        <v>2017</v>
      </c>
      <c r="E8" s="59">
        <f>C8/'Kursy walut'!$D$6</f>
        <v>213.48848254571359</v>
      </c>
      <c r="F8" s="58">
        <f>D8/'Kursy walut'!$D$5</f>
        <v>483.27582902050983</v>
      </c>
      <c r="G8" s="60">
        <f t="shared" si="0"/>
        <v>44.571145265245413</v>
      </c>
    </row>
    <row r="9" spans="2:10" x14ac:dyDescent="0.25">
      <c r="B9" s="49" t="s">
        <v>62</v>
      </c>
      <c r="C9" s="50">
        <f>'RZiS grupa LUG '!C15</f>
        <v>2000</v>
      </c>
      <c r="D9" s="50">
        <f>'RZiS grupa LUG '!D15</f>
        <v>2628</v>
      </c>
      <c r="E9" s="51">
        <f>C9/'Kursy walut'!$D$6</f>
        <v>474.94656851104247</v>
      </c>
      <c r="F9" s="50">
        <f>D9/'Kursy walut'!$D$5</f>
        <v>629.67222541690626</v>
      </c>
      <c r="G9" s="52">
        <f t="shared" si="0"/>
        <v>76.103500761035008</v>
      </c>
    </row>
    <row r="10" spans="2:10" x14ac:dyDescent="0.25">
      <c r="B10" s="57" t="s">
        <v>63</v>
      </c>
      <c r="C10" s="58">
        <f>C12</f>
        <v>1208</v>
      </c>
      <c r="D10" s="58">
        <f>D12</f>
        <v>2646</v>
      </c>
      <c r="E10" s="59">
        <f>C10/'Kursy walut'!$D$6</f>
        <v>286.86772738066963</v>
      </c>
      <c r="F10" s="58">
        <f>D10/'Kursy walut'!$D$5</f>
        <v>633.98504887866579</v>
      </c>
      <c r="G10" s="60">
        <f t="shared" si="0"/>
        <v>45.653817082388507</v>
      </c>
    </row>
    <row r="11" spans="2:10" x14ac:dyDescent="0.25">
      <c r="B11" s="49" t="s">
        <v>64</v>
      </c>
      <c r="C11" s="51">
        <f>C6+C9</f>
        <v>5134</v>
      </c>
      <c r="D11" s="51">
        <f>D6+D9</f>
        <v>5903</v>
      </c>
      <c r="E11" s="51">
        <f>C11/'Kursy walut'!$D$6</f>
        <v>1219.187841367846</v>
      </c>
      <c r="F11" s="50">
        <f>D11/'Kursy walut'!$D$5</f>
        <v>1414.3664941537281</v>
      </c>
      <c r="G11" s="52">
        <f t="shared" si="0"/>
        <v>86.972725732678299</v>
      </c>
    </row>
    <row r="12" spans="2:10" x14ac:dyDescent="0.25">
      <c r="B12" s="57" t="s">
        <v>65</v>
      </c>
      <c r="C12" s="59">
        <f>'RZiS grupa LUG '!C18</f>
        <v>1208</v>
      </c>
      <c r="D12" s="59">
        <f>'RZiS grupa LUG '!D18</f>
        <v>2646</v>
      </c>
      <c r="E12" s="59">
        <f>C12/'Kursy walut'!$D$6</f>
        <v>286.86772738066963</v>
      </c>
      <c r="F12" s="58">
        <f>D12/'Kursy walut'!$D$5</f>
        <v>633.98504887866579</v>
      </c>
      <c r="G12" s="60">
        <f t="shared" si="0"/>
        <v>45.653817082388507</v>
      </c>
    </row>
    <row r="13" spans="2:10" ht="15.75" thickBot="1" x14ac:dyDescent="0.3">
      <c r="B13" s="48" t="s">
        <v>17</v>
      </c>
      <c r="C13" s="47">
        <f>'RZiS grupa LUG '!C21</f>
        <v>1425</v>
      </c>
      <c r="D13" s="47">
        <f>'RZiS grupa LUG '!D21</f>
        <v>2682</v>
      </c>
      <c r="E13" s="47">
        <f>C13/'Kursy walut'!$D$6</f>
        <v>338.39943006411778</v>
      </c>
      <c r="F13" s="46">
        <f>D13/'Kursy walut'!$D$5</f>
        <v>642.61069580218509</v>
      </c>
      <c r="G13" s="15">
        <f t="shared" si="0"/>
        <v>53.131991051454143</v>
      </c>
      <c r="J13" s="9"/>
    </row>
    <row r="14" spans="2:10" ht="15" customHeight="1" thickTop="1" x14ac:dyDescent="0.25">
      <c r="B14" s="203"/>
      <c r="C14" s="2" t="s">
        <v>90</v>
      </c>
      <c r="D14" s="2" t="s">
        <v>90</v>
      </c>
      <c r="E14" s="2" t="s">
        <v>90</v>
      </c>
      <c r="F14" s="2" t="s">
        <v>90</v>
      </c>
      <c r="G14" s="206" t="s">
        <v>54</v>
      </c>
    </row>
    <row r="15" spans="2:10" x14ac:dyDescent="0.25">
      <c r="B15" s="204"/>
      <c r="C15" s="1" t="s">
        <v>55</v>
      </c>
      <c r="D15" s="1" t="s">
        <v>56</v>
      </c>
      <c r="E15" s="1" t="s">
        <v>57</v>
      </c>
      <c r="F15" s="1" t="s">
        <v>58</v>
      </c>
      <c r="G15" s="206"/>
    </row>
    <row r="16" spans="2:10" x14ac:dyDescent="0.25">
      <c r="B16" s="49" t="s">
        <v>66</v>
      </c>
      <c r="C16" s="53">
        <f>C17+C18</f>
        <v>85779</v>
      </c>
      <c r="D16" s="53">
        <f>D17+D18</f>
        <v>79304</v>
      </c>
      <c r="E16" s="53">
        <f>C16/'Kursy walut'!$C$6</f>
        <v>20683.59375</v>
      </c>
      <c r="F16" s="53">
        <f>D16/'Kursy walut'!$C$5</f>
        <v>19398.268186487941</v>
      </c>
      <c r="G16" s="16">
        <f>(C16/D16)*100</f>
        <v>108.16478361747201</v>
      </c>
    </row>
    <row r="17" spans="2:9" x14ac:dyDescent="0.25">
      <c r="B17" s="57" t="s">
        <v>22</v>
      </c>
      <c r="C17" s="61">
        <f>'Bilans grupy LUG '!C4</f>
        <v>34366</v>
      </c>
      <c r="D17" s="61">
        <f>'Bilans grupy LUG '!D4</f>
        <v>32031</v>
      </c>
      <c r="E17" s="61">
        <f>C17/'Kursy walut'!$C$6</f>
        <v>8286.554783950618</v>
      </c>
      <c r="F17" s="61">
        <f>D17/'Kursy walut'!$C$5</f>
        <v>7834.9885034978724</v>
      </c>
      <c r="G17" s="62">
        <f t="shared" ref="G17:G28" si="1">(C17/D17)*100</f>
        <v>107.28981299366238</v>
      </c>
    </row>
    <row r="18" spans="2:9" x14ac:dyDescent="0.25">
      <c r="B18" s="49" t="s">
        <v>29</v>
      </c>
      <c r="C18" s="53">
        <f>'Bilans grupy LUG '!C10</f>
        <v>51413</v>
      </c>
      <c r="D18" s="53">
        <f>'Bilans grupy LUG '!D10</f>
        <v>47273</v>
      </c>
      <c r="E18" s="53">
        <f>C18/'Kursy walut'!$C$6</f>
        <v>12397.038966049384</v>
      </c>
      <c r="F18" s="53">
        <f>D18/'Kursy walut'!$C$5</f>
        <v>11563.279682990071</v>
      </c>
      <c r="G18" s="16">
        <f t="shared" si="1"/>
        <v>108.75764178283586</v>
      </c>
    </row>
    <row r="19" spans="2:9" x14ac:dyDescent="0.25">
      <c r="B19" s="57" t="s">
        <v>30</v>
      </c>
      <c r="C19" s="61">
        <f>'Bilans grupy LUG '!C11</f>
        <v>27338</v>
      </c>
      <c r="D19" s="61">
        <f>'Bilans grupy LUG '!D11</f>
        <v>23945</v>
      </c>
      <c r="E19" s="61">
        <f>C19/'Kursy walut'!$C$6</f>
        <v>6591.9174382716055</v>
      </c>
      <c r="F19" s="61">
        <f>D19/'Kursy walut'!$C$5</f>
        <v>5857.1009246122994</v>
      </c>
      <c r="G19" s="62">
        <f t="shared" si="1"/>
        <v>114.16997285445814</v>
      </c>
    </row>
    <row r="20" spans="2:9" x14ac:dyDescent="0.25">
      <c r="B20" s="49" t="s">
        <v>67</v>
      </c>
      <c r="C20" s="53">
        <f>'Bilans grupy LUG '!C15</f>
        <v>3785</v>
      </c>
      <c r="D20" s="53">
        <f>'Bilans grupy LUG '!D15</f>
        <v>1324</v>
      </c>
      <c r="E20" s="53">
        <f>C20/'Kursy walut'!$C$6</f>
        <v>912.66396604938279</v>
      </c>
      <c r="F20" s="53">
        <f>D20/'Kursy walut'!$C$5</f>
        <v>323.85891101218141</v>
      </c>
      <c r="G20" s="16">
        <f t="shared" si="1"/>
        <v>285.87613293051362</v>
      </c>
    </row>
    <row r="21" spans="2:9" x14ac:dyDescent="0.25">
      <c r="B21" s="57" t="s">
        <v>68</v>
      </c>
      <c r="C21" s="61">
        <f>C22+C23</f>
        <v>20753</v>
      </c>
      <c r="D21" s="61">
        <f>D22+D23</f>
        <v>22474</v>
      </c>
      <c r="E21" s="61">
        <f>C21/'Kursy walut'!$C$6</f>
        <v>5004.0991512345681</v>
      </c>
      <c r="F21" s="61">
        <f>D21/'Kursy walut'!$C$5</f>
        <v>5497.2848686463485</v>
      </c>
      <c r="G21" s="62">
        <f t="shared" si="1"/>
        <v>92.342262169618223</v>
      </c>
    </row>
    <row r="22" spans="2:9" x14ac:dyDescent="0.25">
      <c r="B22" s="49" t="s">
        <v>69</v>
      </c>
      <c r="C22" s="53">
        <f>'Bilans grupy LUG '!C12+'Bilans grupy LUG '!C13</f>
        <v>20218</v>
      </c>
      <c r="D22" s="53">
        <f>'Bilans grupy LUG '!D12+'Bilans grupy LUG '!D13</f>
        <v>22004</v>
      </c>
      <c r="E22" s="53">
        <f>C22/'Kursy walut'!$C$6</f>
        <v>4875.0964506172841</v>
      </c>
      <c r="F22" s="53">
        <f>D22/'Kursy walut'!$C$5</f>
        <v>5382.3198473655893</v>
      </c>
      <c r="G22" s="16">
        <f t="shared" si="1"/>
        <v>91.88329394655517</v>
      </c>
    </row>
    <row r="23" spans="2:9" x14ac:dyDescent="0.25">
      <c r="B23" s="57" t="s">
        <v>70</v>
      </c>
      <c r="C23" s="61">
        <f>'Bilans grupy LUG '!C9</f>
        <v>535</v>
      </c>
      <c r="D23" s="61">
        <f>'Bilans grupy LUG '!D9</f>
        <v>470</v>
      </c>
      <c r="E23" s="61">
        <f>C23/'Kursy walut'!$C$6</f>
        <v>129.00270061728395</v>
      </c>
      <c r="F23" s="61">
        <f>D23/'Kursy walut'!$C$5</f>
        <v>114.96502128075927</v>
      </c>
      <c r="G23" s="62">
        <f t="shared" si="1"/>
        <v>113.82978723404256</v>
      </c>
    </row>
    <row r="24" spans="2:9" x14ac:dyDescent="0.25">
      <c r="B24" s="49" t="s">
        <v>71</v>
      </c>
      <c r="C24" s="53">
        <f>C25+C26</f>
        <v>47415</v>
      </c>
      <c r="D24" s="53">
        <f>D25+D26</f>
        <v>41949</v>
      </c>
      <c r="E24" s="53">
        <f>C24/'Kursy walut'!$C$6</f>
        <v>11433.015046296297</v>
      </c>
      <c r="F24" s="53">
        <f>D24/'Kursy walut'!$C$5</f>
        <v>10260.99505895015</v>
      </c>
      <c r="G24" s="16">
        <f t="shared" si="1"/>
        <v>113.03010798827147</v>
      </c>
    </row>
    <row r="25" spans="2:9" x14ac:dyDescent="0.25">
      <c r="B25" s="57" t="s">
        <v>72</v>
      </c>
      <c r="C25" s="61">
        <f>'Bilans grupy LUG '!C28</f>
        <v>5194</v>
      </c>
      <c r="D25" s="61">
        <f>'Bilans grupy LUG '!D28</f>
        <v>4937</v>
      </c>
      <c r="E25" s="61">
        <f>C25/'Kursy walut'!$C$6</f>
        <v>1252.4112654320988</v>
      </c>
      <c r="F25" s="61">
        <f>D25/'Kursy walut'!$C$5</f>
        <v>1207.6219363044861</v>
      </c>
      <c r="G25" s="62">
        <f t="shared" si="1"/>
        <v>105.20559043953818</v>
      </c>
    </row>
    <row r="26" spans="2:9" x14ac:dyDescent="0.25">
      <c r="B26" s="49" t="s">
        <v>46</v>
      </c>
      <c r="C26" s="53">
        <f>'Bilans grupy LUG '!C34</f>
        <v>42221</v>
      </c>
      <c r="D26" s="53">
        <f>'Bilans grupy LUG '!D34</f>
        <v>37012</v>
      </c>
      <c r="E26" s="53">
        <f>C26/'Kursy walut'!$C$6</f>
        <v>10180.603780864198</v>
      </c>
      <c r="F26" s="53">
        <f>D26/'Kursy walut'!$C$5</f>
        <v>9053.3731226456639</v>
      </c>
      <c r="G26" s="16">
        <f t="shared" si="1"/>
        <v>114.07381389819517</v>
      </c>
    </row>
    <row r="27" spans="2:9" x14ac:dyDescent="0.25">
      <c r="B27" s="57" t="s">
        <v>73</v>
      </c>
      <c r="C27" s="61">
        <f>'Bilans grupy LUG '!C21</f>
        <v>38364</v>
      </c>
      <c r="D27" s="61">
        <f>'Bilans grupy LUG '!D21</f>
        <v>37355</v>
      </c>
      <c r="E27" s="61">
        <f>C27/'Kursy walut'!$C$6</f>
        <v>9250.5787037037044</v>
      </c>
      <c r="F27" s="61">
        <f>D27/'Kursy walut'!$C$5</f>
        <v>9137.2731275377919</v>
      </c>
      <c r="G27" s="62">
        <f t="shared" si="1"/>
        <v>102.7011109623879</v>
      </c>
    </row>
    <row r="28" spans="2:9" ht="15.75" thickBot="1" x14ac:dyDescent="0.3">
      <c r="B28" s="54" t="s">
        <v>74</v>
      </c>
      <c r="C28" s="55">
        <f>'Bilans grupy LUG '!C22</f>
        <v>1800</v>
      </c>
      <c r="D28" s="55">
        <f>'Bilans grupy LUG '!D22</f>
        <v>1800</v>
      </c>
      <c r="E28" s="55">
        <f>C28/'Kursy walut'!$C$6</f>
        <v>434.02777777777783</v>
      </c>
      <c r="F28" s="55">
        <f>D28/'Kursy walut'!$C$5</f>
        <v>440.29157086248233</v>
      </c>
      <c r="G28" s="56">
        <f t="shared" si="1"/>
        <v>100</v>
      </c>
    </row>
    <row r="29" spans="2:9" ht="15.75" thickTop="1" x14ac:dyDescent="0.25">
      <c r="C29" s="9"/>
      <c r="D29" s="9"/>
      <c r="H29" s="9"/>
      <c r="I29" s="9"/>
    </row>
    <row r="30" spans="2:9" x14ac:dyDescent="0.25">
      <c r="C30" s="9"/>
      <c r="D30" s="9"/>
      <c r="H30" s="9"/>
      <c r="I30" s="9"/>
    </row>
    <row r="31" spans="2:9" x14ac:dyDescent="0.25">
      <c r="C31" s="9"/>
      <c r="D31" s="9"/>
    </row>
  </sheetData>
  <mergeCells count="8">
    <mergeCell ref="B3:B4"/>
    <mergeCell ref="G3:G4"/>
    <mergeCell ref="B14:B15"/>
    <mergeCell ref="G14:G15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B12" sqref="B12"/>
    </sheetView>
  </sheetViews>
  <sheetFormatPr defaultRowHeight="15" x14ac:dyDescent="0.25"/>
  <cols>
    <col min="2" max="2" width="39" customWidth="1"/>
    <col min="3" max="4" width="13.5703125" customWidth="1"/>
    <col min="5" max="5" width="12.42578125" customWidth="1"/>
    <col min="6" max="6" width="12.5703125" customWidth="1"/>
  </cols>
  <sheetData>
    <row r="3" spans="2:4" ht="15.75" thickBot="1" x14ac:dyDescent="0.3"/>
    <row r="4" spans="2:4" ht="15.75" thickTop="1" x14ac:dyDescent="0.25">
      <c r="B4" s="207"/>
      <c r="C4" s="209">
        <v>2013</v>
      </c>
      <c r="D4" s="211">
        <v>2012</v>
      </c>
    </row>
    <row r="5" spans="2:4" x14ac:dyDescent="0.25">
      <c r="B5" s="208"/>
      <c r="C5" s="210"/>
      <c r="D5" s="212"/>
    </row>
    <row r="6" spans="2:4" x14ac:dyDescent="0.25">
      <c r="B6" s="67" t="s">
        <v>75</v>
      </c>
      <c r="C6" s="63">
        <f>'Wybrane dane finansowe grupLUG '!C9/'Wybrane dane finansowe grupLUG '!C5</f>
        <v>1.9515050983070693E-2</v>
      </c>
      <c r="D6" s="64">
        <f>'Wybrane dane finansowe grupLUG '!D9/'Wybrane dane finansowe grupLUG '!D5</f>
        <v>2.6271593090211133E-2</v>
      </c>
    </row>
    <row r="7" spans="2:4" x14ac:dyDescent="0.25">
      <c r="B7" s="68" t="s">
        <v>76</v>
      </c>
      <c r="C7" s="11">
        <f>'Wybrane dane finansowe grupLUG '!C11/'Wybrane dane finansowe grupLUG '!C5</f>
        <v>5.0095135873542466E-2</v>
      </c>
      <c r="D7" s="17">
        <f>'Wybrane dane finansowe grupLUG '!D11/'Wybrane dane finansowe grupLUG '!D5</f>
        <v>5.9011116442738321E-2</v>
      </c>
    </row>
    <row r="8" spans="2:4" x14ac:dyDescent="0.25">
      <c r="B8" s="67" t="s">
        <v>77</v>
      </c>
      <c r="C8" s="63">
        <f>'Wybrane dane finansowe grupLUG '!C13/'Wybrane dane finansowe grupLUG '!C5</f>
        <v>1.390447382543787E-2</v>
      </c>
      <c r="D8" s="64">
        <f>'Wybrane dane finansowe grupLUG '!D13/'Wybrane dane finansowe grupLUG '!D5</f>
        <v>2.6811420345489445E-2</v>
      </c>
    </row>
    <row r="9" spans="2:4" x14ac:dyDescent="0.25">
      <c r="B9" s="68" t="s">
        <v>78</v>
      </c>
      <c r="C9" s="11">
        <f>'Wybrane dane finansowe grupLUG '!C13/('Wybrane dane finansowe grupLUG '!C16-'Wybrane dane finansowe grupLUG '!C24)</f>
        <v>3.7144197685329998E-2</v>
      </c>
      <c r="D9" s="17">
        <f>'Wybrane dane finansowe grupLUG '!D13/('Wybrane dane finansowe grupLUG '!D16-'Wybrane dane finansowe grupLUG '!D24)</f>
        <v>7.1797617454156068E-2</v>
      </c>
    </row>
    <row r="10" spans="2:4" x14ac:dyDescent="0.25">
      <c r="B10" s="69" t="s">
        <v>79</v>
      </c>
      <c r="C10" s="63">
        <f>'Wybrane dane finansowe grupLUG '!C13/'Wybrane dane finansowe grupLUG '!C16</f>
        <v>1.6612457594516142E-2</v>
      </c>
      <c r="D10" s="64">
        <f>'Wybrane dane finansowe grupLUG '!D13/'Wybrane dane finansowe grupLUG '!D16</f>
        <v>3.3819227277312618E-2</v>
      </c>
    </row>
    <row r="11" spans="2:4" x14ac:dyDescent="0.25">
      <c r="B11" s="68" t="s">
        <v>80</v>
      </c>
      <c r="C11" s="11">
        <f>'Wybrane dane finansowe grupLUG '!C18/'Wybrane dane finansowe grupLUG '!C26</f>
        <v>1.2177115653347861</v>
      </c>
      <c r="D11" s="17">
        <f>'Wybrane dane finansowe grupLUG '!D18/'Wybrane dane finansowe grupLUG '!D26</f>
        <v>1.2772344104614719</v>
      </c>
    </row>
    <row r="12" spans="2:4" ht="15.75" thickBot="1" x14ac:dyDescent="0.3">
      <c r="B12" s="70" t="s">
        <v>81</v>
      </c>
      <c r="C12" s="65">
        <f>'Wybrane dane finansowe grupLUG '!C24/'Wybrane dane finansowe grupLUG '!C16</f>
        <v>0.5527576679606897</v>
      </c>
      <c r="D12" s="66">
        <f>'Wybrane dane finansowe grupLUG '!D24/'Wybrane dane finansowe grupLUG '!D16</f>
        <v>0.52896449107232923</v>
      </c>
    </row>
    <row r="13" spans="2:4" ht="15.75" thickTop="1" x14ac:dyDescent="0.25"/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C6" sqref="C6"/>
    </sheetView>
  </sheetViews>
  <sheetFormatPr defaultRowHeight="15" x14ac:dyDescent="0.25"/>
  <cols>
    <col min="3" max="3" width="18.28515625" customWidth="1"/>
    <col min="4" max="4" width="23" customWidth="1"/>
    <col min="5" max="5" width="22.140625" bestFit="1" customWidth="1"/>
  </cols>
  <sheetData>
    <row r="2" spans="2:4" ht="15.75" thickBot="1" x14ac:dyDescent="0.3"/>
    <row r="3" spans="2:4" ht="15.75" customHeight="1" thickTop="1" x14ac:dyDescent="0.25">
      <c r="B3" s="213"/>
      <c r="C3" s="215" t="s">
        <v>128</v>
      </c>
      <c r="D3" s="215" t="s">
        <v>129</v>
      </c>
    </row>
    <row r="4" spans="2:4" ht="24" customHeight="1" x14ac:dyDescent="0.25">
      <c r="B4" s="214"/>
      <c r="C4" s="216"/>
      <c r="D4" s="216"/>
    </row>
    <row r="5" spans="2:4" x14ac:dyDescent="0.25">
      <c r="B5" s="4">
        <v>2012</v>
      </c>
      <c r="C5" s="3">
        <v>4.0881999999999996</v>
      </c>
      <c r="D5" s="5">
        <v>4.1736000000000004</v>
      </c>
    </row>
    <row r="6" spans="2:4" ht="15.75" thickBot="1" x14ac:dyDescent="0.3">
      <c r="B6" s="6">
        <v>2013</v>
      </c>
      <c r="C6" s="7">
        <v>4.1471999999999998</v>
      </c>
      <c r="D6" s="8">
        <v>4.2110000000000003</v>
      </c>
    </row>
    <row r="7" spans="2:4" ht="15.75" thickTop="1" x14ac:dyDescent="0.25"/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>
      <selection activeCell="H9" sqref="H9"/>
    </sheetView>
  </sheetViews>
  <sheetFormatPr defaultRowHeight="15" x14ac:dyDescent="0.25"/>
  <cols>
    <col min="1" max="1" width="4.7109375" customWidth="1"/>
    <col min="2" max="2" width="31" customWidth="1"/>
    <col min="3" max="3" width="15.28515625" customWidth="1"/>
    <col min="4" max="4" width="12.5703125" style="20" customWidth="1"/>
    <col min="5" max="5" width="11.42578125" customWidth="1"/>
    <col min="6" max="6" width="10" style="20" bestFit="1" customWidth="1"/>
    <col min="7" max="7" width="12.28515625" style="20" customWidth="1"/>
  </cols>
  <sheetData>
    <row r="1" spans="2:7" ht="15.75" thickBot="1" x14ac:dyDescent="0.3"/>
    <row r="2" spans="2:7" ht="39.75" customHeight="1" thickTop="1" x14ac:dyDescent="0.25">
      <c r="B2" s="73" t="s">
        <v>92</v>
      </c>
      <c r="C2" s="71" t="s">
        <v>96</v>
      </c>
      <c r="D2" s="72" t="s">
        <v>93</v>
      </c>
      <c r="E2" s="71" t="s">
        <v>94</v>
      </c>
      <c r="F2" s="72" t="s">
        <v>93</v>
      </c>
      <c r="G2" s="21" t="s">
        <v>95</v>
      </c>
    </row>
    <row r="3" spans="2:7" ht="13.5" customHeight="1" x14ac:dyDescent="0.25">
      <c r="B3" s="22" t="s">
        <v>36</v>
      </c>
      <c r="C3" s="23"/>
      <c r="D3" s="24"/>
      <c r="E3" s="23"/>
      <c r="F3" s="24"/>
      <c r="G3" s="25"/>
    </row>
    <row r="4" spans="2:7" x14ac:dyDescent="0.25">
      <c r="B4" s="165" t="s">
        <v>22</v>
      </c>
      <c r="C4" s="166">
        <v>34366</v>
      </c>
      <c r="D4" s="167">
        <f>C4/$C$16*100</f>
        <v>40.063418785483627</v>
      </c>
      <c r="E4" s="166">
        <f>SUM(E5:E9)</f>
        <v>32031</v>
      </c>
      <c r="F4" s="167">
        <f>E4/$E$16*100</f>
        <v>40.390144255018662</v>
      </c>
      <c r="G4" s="168">
        <f>C4/E4*100</f>
        <v>107.28981299366238</v>
      </c>
    </row>
    <row r="5" spans="2:7" x14ac:dyDescent="0.25">
      <c r="B5" s="169" t="s">
        <v>23</v>
      </c>
      <c r="C5" s="170">
        <v>28389</v>
      </c>
      <c r="D5" s="171">
        <f>C5/$C$16*100</f>
        <v>33.095512887769736</v>
      </c>
      <c r="E5" s="170">
        <v>27472</v>
      </c>
      <c r="F5" s="171">
        <f>E5/$E$16*100</f>
        <v>34.641380006052657</v>
      </c>
      <c r="G5" s="172">
        <f>C5/E5*100</f>
        <v>103.3379440885265</v>
      </c>
    </row>
    <row r="6" spans="2:7" x14ac:dyDescent="0.25">
      <c r="B6" s="169" t="s">
        <v>24</v>
      </c>
      <c r="C6" s="170">
        <v>2267</v>
      </c>
      <c r="D6" s="171">
        <f t="shared" ref="D6:D9" si="0">C6/$C$16*100</f>
        <v>2.642837990650392</v>
      </c>
      <c r="E6" s="170">
        <v>1499</v>
      </c>
      <c r="F6" s="171">
        <f t="shared" ref="F6:F9" si="1">E6/$E$16*100</f>
        <v>1.8901946938363765</v>
      </c>
      <c r="G6" s="172">
        <f t="shared" ref="G6:G9" si="2">C6/E6*100</f>
        <v>151.23415610406937</v>
      </c>
    </row>
    <row r="7" spans="2:7" x14ac:dyDescent="0.25">
      <c r="B7" s="169" t="s">
        <v>25</v>
      </c>
      <c r="C7" s="170">
        <v>1064</v>
      </c>
      <c r="D7" s="171">
        <f t="shared" si="0"/>
        <v>1.2403968337238718</v>
      </c>
      <c r="E7" s="170">
        <v>1087</v>
      </c>
      <c r="F7" s="171">
        <f t="shared" si="1"/>
        <v>1.3706748713810148</v>
      </c>
      <c r="G7" s="172">
        <f t="shared" si="2"/>
        <v>97.884084636614531</v>
      </c>
    </row>
    <row r="8" spans="2:7" ht="25.5" x14ac:dyDescent="0.25">
      <c r="B8" s="169" t="s">
        <v>27</v>
      </c>
      <c r="C8" s="170">
        <v>2112</v>
      </c>
      <c r="D8" s="171">
        <f t="shared" si="0"/>
        <v>2.462141083481971</v>
      </c>
      <c r="E8" s="170">
        <v>1503</v>
      </c>
      <c r="F8" s="171">
        <f t="shared" si="1"/>
        <v>1.8952385756077876</v>
      </c>
      <c r="G8" s="172">
        <f t="shared" si="2"/>
        <v>140.51896207584832</v>
      </c>
    </row>
    <row r="9" spans="2:7" x14ac:dyDescent="0.25">
      <c r="B9" s="169" t="s">
        <v>28</v>
      </c>
      <c r="C9" s="170">
        <v>535</v>
      </c>
      <c r="D9" s="171">
        <f t="shared" si="0"/>
        <v>0.62369577635551821</v>
      </c>
      <c r="E9" s="170">
        <v>470</v>
      </c>
      <c r="F9" s="171">
        <f t="shared" si="1"/>
        <v>0.59265610814082526</v>
      </c>
      <c r="G9" s="172">
        <f t="shared" si="2"/>
        <v>113.82978723404256</v>
      </c>
    </row>
    <row r="10" spans="2:7" x14ac:dyDescent="0.25">
      <c r="B10" s="173" t="s">
        <v>29</v>
      </c>
      <c r="C10" s="166">
        <v>51413</v>
      </c>
      <c r="D10" s="167">
        <f>C10/$C$16*100</f>
        <v>59.936581214516373</v>
      </c>
      <c r="E10" s="166">
        <f>SUM(E11:E15)</f>
        <v>47273</v>
      </c>
      <c r="F10" s="167">
        <f>E10/$E$16*100</f>
        <v>59.609855744981331</v>
      </c>
      <c r="G10" s="168">
        <f>C10/E10*100</f>
        <v>108.75764178283586</v>
      </c>
    </row>
    <row r="11" spans="2:7" x14ac:dyDescent="0.25">
      <c r="B11" s="169" t="s">
        <v>30</v>
      </c>
      <c r="C11" s="170">
        <v>27338</v>
      </c>
      <c r="D11" s="171">
        <f>C11/$C$16*100</f>
        <v>31.870271278518054</v>
      </c>
      <c r="E11" s="170">
        <v>23945</v>
      </c>
      <c r="F11" s="171">
        <f>E11/$E$16*100</f>
        <v>30.193937254110764</v>
      </c>
      <c r="G11" s="172">
        <f>C11/E11*100</f>
        <v>114.16997285445814</v>
      </c>
    </row>
    <row r="12" spans="2:7" x14ac:dyDescent="0.25">
      <c r="B12" s="169" t="s">
        <v>31</v>
      </c>
      <c r="C12" s="170">
        <v>16120</v>
      </c>
      <c r="D12" s="171">
        <f t="shared" ref="D12:D15" si="3">C12/$C$16*100</f>
        <v>18.792478345515804</v>
      </c>
      <c r="E12" s="170">
        <v>19512</v>
      </c>
      <c r="F12" s="171">
        <f t="shared" ref="F12:F14" si="4">E12/$E$16*100</f>
        <v>24.604055280944216</v>
      </c>
      <c r="G12" s="172">
        <f t="shared" ref="G12:G15" si="5">C12/E12*100</f>
        <v>82.615826158261584</v>
      </c>
    </row>
    <row r="13" spans="2:7" x14ac:dyDescent="0.25">
      <c r="B13" s="169" t="s">
        <v>32</v>
      </c>
      <c r="C13" s="170">
        <v>4098</v>
      </c>
      <c r="D13" s="171">
        <f t="shared" si="3"/>
        <v>4.7773930682334838</v>
      </c>
      <c r="E13" s="170">
        <v>2492</v>
      </c>
      <c r="F13" s="171">
        <f t="shared" si="4"/>
        <v>3.1423383435892265</v>
      </c>
      <c r="G13" s="172">
        <f t="shared" si="5"/>
        <v>164.446227929374</v>
      </c>
    </row>
    <row r="14" spans="2:7" x14ac:dyDescent="0.25">
      <c r="B14" s="169" t="s">
        <v>26</v>
      </c>
      <c r="C14" s="170">
        <v>71</v>
      </c>
      <c r="D14" s="171">
        <f>C14/$C$16*100</f>
        <v>8.2770841348115506E-2</v>
      </c>
      <c r="E14" s="170">
        <v>0</v>
      </c>
      <c r="F14" s="171">
        <f t="shared" si="4"/>
        <v>0</v>
      </c>
      <c r="G14" s="172">
        <v>0</v>
      </c>
    </row>
    <row r="15" spans="2:7" x14ac:dyDescent="0.25">
      <c r="B15" s="169" t="s">
        <v>33</v>
      </c>
      <c r="C15" s="170">
        <v>3785</v>
      </c>
      <c r="D15" s="171">
        <f t="shared" si="3"/>
        <v>4.412501894403059</v>
      </c>
      <c r="E15" s="170">
        <v>1324</v>
      </c>
      <c r="F15" s="171">
        <f>E15/$E$16*100</f>
        <v>1.6695248663371329</v>
      </c>
      <c r="G15" s="172">
        <f t="shared" si="5"/>
        <v>285.87613293051362</v>
      </c>
    </row>
    <row r="16" spans="2:7" x14ac:dyDescent="0.25">
      <c r="B16" s="165" t="s">
        <v>35</v>
      </c>
      <c r="C16" s="166">
        <v>85779</v>
      </c>
      <c r="D16" s="167">
        <f>C16/$C$16*100</f>
        <v>100</v>
      </c>
      <c r="E16" s="166">
        <f>E4+E10</f>
        <v>79304</v>
      </c>
      <c r="F16" s="167">
        <f>E16/$E$16*100</f>
        <v>100</v>
      </c>
      <c r="G16" s="168">
        <f>C16/E16*100</f>
        <v>108.16478361747201</v>
      </c>
    </row>
    <row r="17" spans="2:7" ht="15" customHeight="1" x14ac:dyDescent="0.25">
      <c r="B17" s="22" t="s">
        <v>37</v>
      </c>
      <c r="C17" s="26"/>
      <c r="D17" s="174"/>
      <c r="E17" s="27"/>
      <c r="F17" s="174"/>
      <c r="G17" s="28"/>
    </row>
    <row r="18" spans="2:7" x14ac:dyDescent="0.25">
      <c r="B18" s="173" t="s">
        <v>38</v>
      </c>
      <c r="C18" s="175">
        <f>SUM(C19:C24)</f>
        <v>38364</v>
      </c>
      <c r="D18" s="167">
        <f>C18/$C$16*100</f>
        <v>44.724233203931028</v>
      </c>
      <c r="E18" s="175">
        <f>SUM(E19:E24)</f>
        <v>37355</v>
      </c>
      <c r="F18" s="167">
        <f>E18/$E$16*100</f>
        <v>47.103550892767068</v>
      </c>
      <c r="G18" s="176">
        <f>C18/E18*100</f>
        <v>102.7011109623879</v>
      </c>
    </row>
    <row r="19" spans="2:7" x14ac:dyDescent="0.25">
      <c r="B19" s="169" t="s">
        <v>39</v>
      </c>
      <c r="C19" s="177">
        <v>1800</v>
      </c>
      <c r="D19" s="171">
        <f>C19/$C$16*100</f>
        <v>2.0984156961494072</v>
      </c>
      <c r="E19" s="177">
        <v>1800</v>
      </c>
      <c r="F19" s="171">
        <f>E19/$E$16*100</f>
        <v>2.2697467971350753</v>
      </c>
      <c r="G19" s="172">
        <f>C19/E19*100</f>
        <v>100</v>
      </c>
    </row>
    <row r="20" spans="2:7" ht="25.5" x14ac:dyDescent="0.25">
      <c r="B20" s="169" t="s">
        <v>40</v>
      </c>
      <c r="C20" s="177">
        <v>23815</v>
      </c>
      <c r="D20" s="171">
        <f t="shared" ref="D20:D24" si="6">C20/$C$16*100</f>
        <v>27.763205446554519</v>
      </c>
      <c r="E20" s="177">
        <v>23815</v>
      </c>
      <c r="F20" s="171">
        <f t="shared" ref="F20:F24" si="7">E20/$E$16*100</f>
        <v>30.030011096539898</v>
      </c>
      <c r="G20" s="172">
        <f t="shared" ref="G20:G23" si="8">C20/E20*100</f>
        <v>100</v>
      </c>
    </row>
    <row r="21" spans="2:7" x14ac:dyDescent="0.25">
      <c r="B21" s="169" t="s">
        <v>41</v>
      </c>
      <c r="C21" s="177">
        <v>10435</v>
      </c>
      <c r="D21" s="171">
        <f t="shared" si="6"/>
        <v>12.164982105177257</v>
      </c>
      <c r="E21" s="177">
        <v>7386</v>
      </c>
      <c r="F21" s="171">
        <f t="shared" si="7"/>
        <v>9.3135276909109255</v>
      </c>
      <c r="G21" s="172">
        <f t="shared" si="8"/>
        <v>141.28080151638233</v>
      </c>
    </row>
    <row r="22" spans="2:7" x14ac:dyDescent="0.25">
      <c r="B22" s="169" t="s">
        <v>105</v>
      </c>
      <c r="C22" s="177">
        <v>19</v>
      </c>
      <c r="D22" s="171">
        <f>C22/$C$16*100</f>
        <v>2.2149943459354855E-2</v>
      </c>
      <c r="E22" s="177">
        <v>19</v>
      </c>
      <c r="F22" s="171">
        <f>E22/$E$16*100</f>
        <v>2.3958438414203573E-2</v>
      </c>
      <c r="G22" s="172">
        <f t="shared" si="8"/>
        <v>100</v>
      </c>
    </row>
    <row r="23" spans="2:7" x14ac:dyDescent="0.25">
      <c r="B23" s="169" t="s">
        <v>42</v>
      </c>
      <c r="C23" s="177">
        <v>2508</v>
      </c>
      <c r="D23" s="171">
        <f t="shared" si="6"/>
        <v>2.9237925366348407</v>
      </c>
      <c r="E23" s="177">
        <v>4328</v>
      </c>
      <c r="F23" s="171">
        <f t="shared" si="7"/>
        <v>5.4574800766670029</v>
      </c>
      <c r="G23" s="172">
        <f t="shared" si="8"/>
        <v>57.948243992606287</v>
      </c>
    </row>
    <row r="24" spans="2:7" x14ac:dyDescent="0.25">
      <c r="B24" s="169" t="s">
        <v>106</v>
      </c>
      <c r="C24" s="177">
        <v>-213</v>
      </c>
      <c r="D24" s="178">
        <f t="shared" si="6"/>
        <v>-0.24831252404434651</v>
      </c>
      <c r="E24" s="177">
        <v>7</v>
      </c>
      <c r="F24" s="171">
        <f t="shared" si="7"/>
        <v>8.8267930999697368E-3</v>
      </c>
      <c r="G24" s="179">
        <f>C24/E24*100</f>
        <v>-3042.8571428571427</v>
      </c>
    </row>
    <row r="25" spans="2:7" x14ac:dyDescent="0.25">
      <c r="B25" s="173" t="s">
        <v>43</v>
      </c>
      <c r="C25" s="175">
        <f>SUM(C26:C30)</f>
        <v>5194</v>
      </c>
      <c r="D25" s="167">
        <f>C25/$C$16*100</f>
        <v>6.0550950698889006</v>
      </c>
      <c r="E25" s="175">
        <f>SUM(E26:E30)</f>
        <v>4937</v>
      </c>
      <c r="F25" s="167">
        <f>E25/$E$16*100</f>
        <v>6.2254110763643702</v>
      </c>
      <c r="G25" s="176">
        <f>C25/E25*100</f>
        <v>105.20559043953818</v>
      </c>
    </row>
    <row r="26" spans="2:7" ht="39" customHeight="1" x14ac:dyDescent="0.25">
      <c r="B26" s="169" t="s">
        <v>107</v>
      </c>
      <c r="C26" s="177">
        <v>3232</v>
      </c>
      <c r="D26" s="171">
        <f>C26/$C$16*100</f>
        <v>3.7678219610860464</v>
      </c>
      <c r="E26" s="177">
        <v>2911</v>
      </c>
      <c r="F26" s="171">
        <f>E26/$E$16*100</f>
        <v>3.6706849591445581</v>
      </c>
      <c r="G26" s="172">
        <f>C26/E26*100</f>
        <v>111.02713844039849</v>
      </c>
    </row>
    <row r="27" spans="2:7" ht="25.5" x14ac:dyDescent="0.25">
      <c r="B27" s="169" t="s">
        <v>108</v>
      </c>
      <c r="C27" s="177">
        <v>82</v>
      </c>
      <c r="D27" s="171">
        <f t="shared" ref="D27:D30" si="9">C27/$C$16*100</f>
        <v>9.5594492824584112E-2</v>
      </c>
      <c r="E27" s="177">
        <v>74</v>
      </c>
      <c r="F27" s="171">
        <f t="shared" ref="F27:F30" si="10">E27/$E$16*100</f>
        <v>9.3311812771108643E-2</v>
      </c>
      <c r="G27" s="172">
        <f t="shared" ref="G27:G30" si="11">C27/E27*100</f>
        <v>110.81081081081081</v>
      </c>
    </row>
    <row r="28" spans="2:7" x14ac:dyDescent="0.25">
      <c r="B28" s="169" t="s">
        <v>109</v>
      </c>
      <c r="C28" s="177">
        <v>552</v>
      </c>
      <c r="D28" s="171">
        <f t="shared" si="9"/>
        <v>0.64351414681915153</v>
      </c>
      <c r="E28" s="177">
        <v>747</v>
      </c>
      <c r="F28" s="171">
        <f t="shared" si="10"/>
        <v>0.94194492081105619</v>
      </c>
      <c r="G28" s="172">
        <f t="shared" si="11"/>
        <v>73.895582329317264</v>
      </c>
    </row>
    <row r="29" spans="2:7" ht="25.5" x14ac:dyDescent="0.25">
      <c r="B29" s="169" t="s">
        <v>44</v>
      </c>
      <c r="C29" s="177">
        <v>278</v>
      </c>
      <c r="D29" s="171">
        <f>C29/$C$16*100</f>
        <v>0.32408864640529733</v>
      </c>
      <c r="E29" s="177">
        <v>155</v>
      </c>
      <c r="F29" s="171">
        <f>E29/$E$16*100</f>
        <v>0.19545041864218704</v>
      </c>
      <c r="G29" s="172">
        <f>C29/E29*100</f>
        <v>179.35483870967741</v>
      </c>
    </row>
    <row r="30" spans="2:7" x14ac:dyDescent="0.25">
      <c r="B30" s="169" t="s">
        <v>45</v>
      </c>
      <c r="C30" s="177">
        <v>1050</v>
      </c>
      <c r="D30" s="171">
        <f t="shared" si="9"/>
        <v>1.2240758227538209</v>
      </c>
      <c r="E30" s="177">
        <v>1050</v>
      </c>
      <c r="F30" s="171">
        <f t="shared" si="10"/>
        <v>1.3240189649954606</v>
      </c>
      <c r="G30" s="172">
        <f t="shared" si="11"/>
        <v>100</v>
      </c>
    </row>
    <row r="31" spans="2:7" x14ac:dyDescent="0.25">
      <c r="B31" s="173" t="s">
        <v>46</v>
      </c>
      <c r="C31" s="175">
        <f>SUM(C32:C38)+1</f>
        <v>42221</v>
      </c>
      <c r="D31" s="167">
        <f>C31/$C$16*100</f>
        <v>49.220671726180065</v>
      </c>
      <c r="E31" s="175">
        <f>SUM(E32:E38)</f>
        <v>37012</v>
      </c>
      <c r="F31" s="167">
        <f>E31/$E$16*100</f>
        <v>46.671038030868559</v>
      </c>
      <c r="G31" s="176">
        <f>C31/E31*100</f>
        <v>114.07381389819517</v>
      </c>
    </row>
    <row r="32" spans="2:7" ht="25.5" customHeight="1" x14ac:dyDescent="0.25">
      <c r="B32" s="169" t="s">
        <v>107</v>
      </c>
      <c r="C32" s="177">
        <v>15219</v>
      </c>
      <c r="D32" s="171">
        <f>C32/$C$16*100</f>
        <v>17.742104710943238</v>
      </c>
      <c r="E32" s="177">
        <v>13569</v>
      </c>
      <c r="F32" s="171">
        <f>E32/$E$16*100</f>
        <v>17.110107939069906</v>
      </c>
      <c r="G32" s="172">
        <f>C32/E32*100</f>
        <v>112.16007074950254</v>
      </c>
    </row>
    <row r="33" spans="2:7" ht="25.5" x14ac:dyDescent="0.25">
      <c r="B33" s="169" t="s">
        <v>108</v>
      </c>
      <c r="C33" s="177">
        <v>2837</v>
      </c>
      <c r="D33" s="171">
        <f t="shared" ref="D33:D38" si="12">C33/$C$16*100</f>
        <v>3.307336294431038</v>
      </c>
      <c r="E33" s="177">
        <v>2951</v>
      </c>
      <c r="F33" s="171">
        <f t="shared" ref="F33:F38" si="13">E33/$E$16*100</f>
        <v>3.7211237768586702</v>
      </c>
      <c r="G33" s="172">
        <f t="shared" ref="G33:G38" si="14">C33/E33*100</f>
        <v>96.13690274483227</v>
      </c>
    </row>
    <row r="34" spans="2:7" x14ac:dyDescent="0.25">
      <c r="B34" s="169" t="s">
        <v>109</v>
      </c>
      <c r="C34" s="177">
        <v>195</v>
      </c>
      <c r="D34" s="171">
        <f t="shared" si="12"/>
        <v>0.22732836708285242</v>
      </c>
      <c r="E34" s="177">
        <v>226</v>
      </c>
      <c r="F34" s="171">
        <f t="shared" si="13"/>
        <v>0.2849793200847372</v>
      </c>
      <c r="G34" s="172">
        <f t="shared" si="14"/>
        <v>86.283185840707972</v>
      </c>
    </row>
    <row r="35" spans="2:7" x14ac:dyDescent="0.25">
      <c r="B35" s="169" t="s">
        <v>47</v>
      </c>
      <c r="C35" s="177">
        <v>22486</v>
      </c>
      <c r="D35" s="171">
        <f t="shared" si="12"/>
        <v>26.213875190897539</v>
      </c>
      <c r="E35" s="177">
        <v>19336</v>
      </c>
      <c r="F35" s="171">
        <f>E35/$E$16*100</f>
        <v>24.382124483002119</v>
      </c>
      <c r="G35" s="172">
        <f t="shared" si="14"/>
        <v>116.29085643359535</v>
      </c>
    </row>
    <row r="36" spans="2:7" ht="26.25" x14ac:dyDescent="0.25">
      <c r="B36" s="180" t="s">
        <v>48</v>
      </c>
      <c r="C36" s="177">
        <v>470</v>
      </c>
      <c r="D36" s="171">
        <f t="shared" si="12"/>
        <v>0.54791965399456743</v>
      </c>
      <c r="E36" s="177">
        <v>0</v>
      </c>
      <c r="F36" s="171">
        <f t="shared" si="13"/>
        <v>0</v>
      </c>
      <c r="G36" s="172">
        <v>0</v>
      </c>
    </row>
    <row r="37" spans="2:7" x14ac:dyDescent="0.25">
      <c r="B37" s="169" t="s">
        <v>49</v>
      </c>
      <c r="C37" s="177">
        <v>69</v>
      </c>
      <c r="D37" s="171">
        <f t="shared" si="12"/>
        <v>8.0439268352393942E-2</v>
      </c>
      <c r="E37" s="177">
        <v>45</v>
      </c>
      <c r="F37" s="171">
        <f>E37/$E$16*100</f>
        <v>5.6743669928376872E-2</v>
      </c>
      <c r="G37" s="172">
        <f t="shared" si="14"/>
        <v>153.33333333333334</v>
      </c>
    </row>
    <row r="38" spans="2:7" x14ac:dyDescent="0.25">
      <c r="B38" s="169" t="s">
        <v>45</v>
      </c>
      <c r="C38" s="177">
        <v>944</v>
      </c>
      <c r="D38" s="171">
        <f t="shared" si="12"/>
        <v>1.1005024539805781</v>
      </c>
      <c r="E38" s="177">
        <v>885</v>
      </c>
      <c r="F38" s="171">
        <f t="shared" si="13"/>
        <v>1.1159588419247453</v>
      </c>
      <c r="G38" s="172">
        <f t="shared" si="14"/>
        <v>106.66666666666667</v>
      </c>
    </row>
    <row r="39" spans="2:7" ht="15.75" thickBot="1" x14ac:dyDescent="0.3">
      <c r="B39" s="181" t="s">
        <v>50</v>
      </c>
      <c r="C39" s="182">
        <f>C18+C25+C31</f>
        <v>85779</v>
      </c>
      <c r="D39" s="183">
        <f>C39/$C$16*100</f>
        <v>100</v>
      </c>
      <c r="E39" s="182">
        <f>E18+E25+E31</f>
        <v>79304</v>
      </c>
      <c r="F39" s="183">
        <f>E39/$E$16*100</f>
        <v>100</v>
      </c>
      <c r="G39" s="184">
        <f>C39/E39*100</f>
        <v>108.16478361747201</v>
      </c>
    </row>
    <row r="40" spans="2:7" ht="15.75" thickTop="1" x14ac:dyDescent="0.25"/>
  </sheetData>
  <pageMargins left="0.7" right="0.7" top="0.75" bottom="0.75" header="0.3" footer="0.3"/>
  <pageSetup paperSize="9" orientation="portrait" r:id="rId1"/>
  <ignoredErrors>
    <ignoredError sqref="D25 D18 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RZiS grupa LUG </vt:lpstr>
      <vt:lpstr>Sk. spr.z cał.doch. grupy LUG</vt:lpstr>
      <vt:lpstr>Bilans grupy LUG </vt:lpstr>
      <vt:lpstr>Zest.zmian w kap.wł. grupie LUG</vt:lpstr>
      <vt:lpstr>Rach.przep.pienięż grupy LUG</vt:lpstr>
      <vt:lpstr>Wybrane dane finansowe grupLUG </vt:lpstr>
      <vt:lpstr>Wskaźniki finansowe grupyLUG </vt:lpstr>
      <vt:lpstr>Kursy walut</vt:lpstr>
      <vt:lpstr>Struktura aktywów i pasywów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2014-02-05T09:36:55Z</cp:lastPrinted>
  <dcterms:created xsi:type="dcterms:W3CDTF">2013-11-04T11:55:12Z</dcterms:created>
  <dcterms:modified xsi:type="dcterms:W3CDTF">2014-06-13T10:53:38Z</dcterms:modified>
</cp:coreProperties>
</file>